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роекти ЕЕ нова\Габрово\Мониторингов доклад 2026\Готов 20.06.2026\"/>
    </mc:Choice>
  </mc:AlternateContent>
  <bookViews>
    <workbookView xWindow="0" yWindow="0" windowWidth="28800" windowHeight="11610"/>
  </bookViews>
  <sheets>
    <sheet name="Обобщена информация" sheetId="6" r:id="rId1"/>
    <sheet name="Часове работа на системата" sheetId="7" r:id="rId2"/>
    <sheet name="Добавени консуматори" sheetId="1" r:id="rId3"/>
    <sheet name="Допълнителни часове работа " sheetId="5" r:id="rId4"/>
    <sheet name="Премахнати консуматори" sheetId="3" r:id="rId5"/>
  </sheets>
  <calcPr calcId="162913"/>
</workbook>
</file>

<file path=xl/calcChain.xml><?xml version="1.0" encoding="utf-8"?>
<calcChain xmlns="http://schemas.openxmlformats.org/spreadsheetml/2006/main">
  <c r="F88" i="1" l="1"/>
  <c r="E87" i="1"/>
  <c r="G87" i="1" s="1"/>
  <c r="E88" i="1"/>
  <c r="G88" i="1" l="1"/>
  <c r="G86" i="1" s="1"/>
  <c r="G161" i="1" s="1"/>
  <c r="F26" i="3" l="1"/>
  <c r="C11" i="5" l="1"/>
  <c r="C8" i="5"/>
  <c r="E21" i="3" l="1"/>
  <c r="E20" i="3"/>
  <c r="E19" i="3"/>
  <c r="E18" i="3"/>
  <c r="E17" i="3"/>
  <c r="E16" i="3"/>
  <c r="E15" i="3"/>
  <c r="E14" i="3"/>
  <c r="E13" i="3"/>
  <c r="E12" i="3"/>
  <c r="E11" i="3"/>
  <c r="E10" i="3"/>
  <c r="E22" i="3"/>
  <c r="E128" i="1"/>
  <c r="G128" i="1" s="1"/>
  <c r="E129" i="1"/>
  <c r="G129" i="1" s="1"/>
  <c r="E130" i="1"/>
  <c r="G130" i="1" s="1"/>
  <c r="E131" i="1"/>
  <c r="G131" i="1" s="1"/>
  <c r="E132" i="1"/>
  <c r="G132" i="1" s="1"/>
  <c r="E133" i="1"/>
  <c r="G133" i="1" s="1"/>
  <c r="E134" i="1"/>
  <c r="G134" i="1" s="1"/>
  <c r="E121" i="1"/>
  <c r="E120" i="1"/>
  <c r="E119" i="1"/>
  <c r="E118" i="1"/>
  <c r="E117" i="1"/>
  <c r="E116" i="1"/>
  <c r="E110" i="1"/>
  <c r="E109" i="1"/>
  <c r="E108" i="1"/>
  <c r="E60" i="1" l="1"/>
  <c r="E59" i="1"/>
  <c r="E58" i="1"/>
  <c r="E57" i="1"/>
  <c r="E56" i="1"/>
  <c r="E55" i="1"/>
  <c r="E54" i="1"/>
  <c r="E85" i="1" l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23" i="3"/>
  <c r="G23" i="3" s="1"/>
  <c r="E69" i="1"/>
  <c r="E68" i="1"/>
  <c r="E67" i="1"/>
  <c r="E66" i="1"/>
  <c r="E65" i="1"/>
  <c r="E64" i="1"/>
  <c r="E63" i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6" i="3" l="1"/>
  <c r="E25" i="3" l="1"/>
  <c r="G25" i="3" s="1"/>
  <c r="E115" i="1"/>
  <c r="E114" i="1"/>
  <c r="E113" i="1"/>
  <c r="E112" i="1"/>
  <c r="E111" i="1"/>
  <c r="E62" i="1"/>
  <c r="E61" i="1"/>
  <c r="E46" i="1"/>
  <c r="E45" i="1"/>
  <c r="E9" i="1"/>
  <c r="G9" i="1" s="1"/>
  <c r="G8" i="1" s="1"/>
  <c r="E107" i="1" l="1"/>
  <c r="E106" i="1"/>
  <c r="E105" i="1"/>
  <c r="G22" i="1" l="1"/>
  <c r="D18" i="7"/>
  <c r="D19" i="7" s="1"/>
  <c r="C18" i="7"/>
  <c r="C19" i="7" s="1"/>
  <c r="C20" i="7" l="1"/>
  <c r="F26" i="1" l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8" i="3"/>
  <c r="C7" i="5"/>
  <c r="C10" i="5" s="1"/>
  <c r="F9" i="3" l="1"/>
  <c r="B9" i="6"/>
  <c r="E149" i="1"/>
  <c r="E150" i="1"/>
  <c r="E151" i="1"/>
  <c r="E152" i="1"/>
  <c r="E153" i="1"/>
  <c r="E154" i="1"/>
  <c r="E155" i="1"/>
  <c r="E156" i="1"/>
  <c r="E157" i="1"/>
  <c r="E158" i="1"/>
  <c r="E159" i="1"/>
  <c r="E160" i="1"/>
  <c r="E148" i="1"/>
  <c r="E138" i="1"/>
  <c r="E139" i="1"/>
  <c r="E140" i="1"/>
  <c r="E141" i="1"/>
  <c r="E142" i="1"/>
  <c r="E143" i="1"/>
  <c r="E144" i="1"/>
  <c r="E145" i="1"/>
  <c r="E146" i="1"/>
  <c r="E137" i="1"/>
  <c r="F38" i="1" l="1"/>
  <c r="F39" i="1" s="1"/>
  <c r="F40" i="1" s="1"/>
  <c r="F42" i="1" s="1"/>
  <c r="F43" i="1" s="1"/>
  <c r="F22" i="3"/>
  <c r="G22" i="3" s="1"/>
  <c r="F10" i="3"/>
  <c r="G63" i="1"/>
  <c r="F44" i="1" l="1"/>
  <c r="F48" i="1" s="1"/>
  <c r="F45" i="1"/>
  <c r="G10" i="3"/>
  <c r="F11" i="3"/>
  <c r="G26" i="3"/>
  <c r="G24" i="3" s="1"/>
  <c r="G65" i="1"/>
  <c r="G64" i="1"/>
  <c r="E9" i="3"/>
  <c r="G9" i="3" s="1"/>
  <c r="E8" i="3"/>
  <c r="G8" i="3" s="1"/>
  <c r="F46" i="1" l="1"/>
  <c r="G46" i="1" s="1"/>
  <c r="G45" i="1"/>
  <c r="F50" i="1"/>
  <c r="F49" i="1"/>
  <c r="F51" i="1" s="1"/>
  <c r="F53" i="1" s="1"/>
  <c r="F55" i="1" s="1"/>
  <c r="G11" i="3"/>
  <c r="F12" i="3"/>
  <c r="G66" i="1"/>
  <c r="G68" i="1"/>
  <c r="G69" i="1"/>
  <c r="G67" i="1"/>
  <c r="F57" i="1" l="1"/>
  <c r="G55" i="1"/>
  <c r="F61" i="1"/>
  <c r="F52" i="1"/>
  <c r="F54" i="1" s="1"/>
  <c r="G12" i="3"/>
  <c r="F13" i="3"/>
  <c r="E71" i="1"/>
  <c r="E72" i="1"/>
  <c r="E73" i="1"/>
  <c r="E74" i="1"/>
  <c r="E75" i="1"/>
  <c r="E76" i="1"/>
  <c r="E77" i="1"/>
  <c r="E7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90" i="1"/>
  <c r="E53" i="1"/>
  <c r="G53" i="1" s="1"/>
  <c r="E49" i="1"/>
  <c r="G49" i="1" s="1"/>
  <c r="E50" i="1"/>
  <c r="G50" i="1" s="1"/>
  <c r="E51" i="1"/>
  <c r="G51" i="1" s="1"/>
  <c r="E52" i="1"/>
  <c r="G52" i="1" s="1"/>
  <c r="E48" i="1"/>
  <c r="G48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26" i="1"/>
  <c r="G26" i="1" s="1"/>
  <c r="E24" i="1"/>
  <c r="G24" i="1" s="1"/>
  <c r="G23" i="1" s="1"/>
  <c r="E44" i="1"/>
  <c r="G44" i="1" s="1"/>
  <c r="E43" i="1"/>
  <c r="G43" i="1" s="1"/>
  <c r="E42" i="1"/>
  <c r="G42" i="1" s="1"/>
  <c r="G21" i="1"/>
  <c r="F56" i="1" l="1"/>
  <c r="G54" i="1"/>
  <c r="F70" i="1"/>
  <c r="F62" i="1"/>
  <c r="G61" i="1"/>
  <c r="G57" i="1"/>
  <c r="F59" i="1"/>
  <c r="G59" i="1" s="1"/>
  <c r="G41" i="1"/>
  <c r="G13" i="3"/>
  <c r="F14" i="3"/>
  <c r="G25" i="1"/>
  <c r="F71" i="1" l="1"/>
  <c r="G62" i="1"/>
  <c r="F74" i="1"/>
  <c r="F72" i="1"/>
  <c r="G72" i="1" s="1"/>
  <c r="G56" i="1"/>
  <c r="F58" i="1"/>
  <c r="G70" i="1"/>
  <c r="G14" i="3"/>
  <c r="F15" i="3"/>
  <c r="F60" i="1" l="1"/>
  <c r="G60" i="1" s="1"/>
  <c r="G58" i="1"/>
  <c r="F76" i="1"/>
  <c r="G76" i="1" s="1"/>
  <c r="F75" i="1"/>
  <c r="G74" i="1"/>
  <c r="F73" i="1"/>
  <c r="G73" i="1" s="1"/>
  <c r="G71" i="1"/>
  <c r="G15" i="3"/>
  <c r="F16" i="3"/>
  <c r="F77" i="1" l="1"/>
  <c r="G75" i="1"/>
  <c r="G16" i="3"/>
  <c r="F17" i="3"/>
  <c r="F90" i="1" l="1"/>
  <c r="G77" i="1"/>
  <c r="G47" i="1" s="1"/>
  <c r="G17" i="3"/>
  <c r="F18" i="3"/>
  <c r="F91" i="1" l="1"/>
  <c r="G90" i="1"/>
  <c r="G18" i="3"/>
  <c r="F19" i="3"/>
  <c r="F92" i="1" l="1"/>
  <c r="G91" i="1"/>
  <c r="G19" i="3"/>
  <c r="F20" i="3"/>
  <c r="F93" i="1" l="1"/>
  <c r="G92" i="1"/>
  <c r="G20" i="3"/>
  <c r="F21" i="3"/>
  <c r="G21" i="3" s="1"/>
  <c r="G7" i="3" l="1"/>
  <c r="G27" i="3" s="1"/>
  <c r="B11" i="6" s="1"/>
  <c r="B10" i="6" s="1"/>
  <c r="F94" i="1"/>
  <c r="G93" i="1"/>
  <c r="F95" i="1" l="1"/>
  <c r="G94" i="1"/>
  <c r="F96" i="1" l="1"/>
  <c r="G95" i="1"/>
  <c r="F97" i="1" l="1"/>
  <c r="G96" i="1"/>
  <c r="F98" i="1" l="1"/>
  <c r="G97" i="1"/>
  <c r="F99" i="1" l="1"/>
  <c r="G98" i="1"/>
  <c r="F100" i="1" l="1"/>
  <c r="G99" i="1"/>
  <c r="F101" i="1" l="1"/>
  <c r="G100" i="1"/>
  <c r="F102" i="1" l="1"/>
  <c r="G101" i="1"/>
  <c r="F103" i="1" l="1"/>
  <c r="G102" i="1"/>
  <c r="F105" i="1" l="1"/>
  <c r="G103" i="1"/>
  <c r="F104" i="1"/>
  <c r="F137" i="1" l="1"/>
  <c r="F106" i="1"/>
  <c r="G104" i="1"/>
  <c r="F107" i="1"/>
  <c r="G105" i="1"/>
  <c r="F109" i="1" l="1"/>
  <c r="G107" i="1"/>
  <c r="F108" i="1"/>
  <c r="G106" i="1"/>
  <c r="G137" i="1"/>
  <c r="F138" i="1"/>
  <c r="G138" i="1" l="1"/>
  <c r="F139" i="1"/>
  <c r="F110" i="1"/>
  <c r="G108" i="1"/>
  <c r="G109" i="1"/>
  <c r="F111" i="1"/>
  <c r="F113" i="1" l="1"/>
  <c r="G111" i="1"/>
  <c r="G110" i="1"/>
  <c r="F112" i="1"/>
  <c r="F140" i="1"/>
  <c r="G139" i="1"/>
  <c r="F141" i="1" l="1"/>
  <c r="G140" i="1"/>
  <c r="G112" i="1"/>
  <c r="F114" i="1"/>
  <c r="G113" i="1"/>
  <c r="F115" i="1"/>
  <c r="F117" i="1" l="1"/>
  <c r="G115" i="1"/>
  <c r="F116" i="1"/>
  <c r="G114" i="1"/>
  <c r="F142" i="1"/>
  <c r="G141" i="1"/>
  <c r="F143" i="1" l="1"/>
  <c r="G142" i="1"/>
  <c r="G116" i="1"/>
  <c r="F118" i="1"/>
  <c r="F119" i="1"/>
  <c r="G117" i="1"/>
  <c r="G119" i="1" l="1"/>
  <c r="F121" i="1"/>
  <c r="G121" i="1" s="1"/>
  <c r="F120" i="1"/>
  <c r="G120" i="1" s="1"/>
  <c r="G118" i="1"/>
  <c r="F144" i="1"/>
  <c r="G143" i="1"/>
  <c r="F145" i="1" l="1"/>
  <c r="G144" i="1"/>
  <c r="G89" i="1"/>
  <c r="F146" i="1" l="1"/>
  <c r="G145" i="1"/>
  <c r="F148" i="1" l="1"/>
  <c r="G146" i="1"/>
  <c r="G136" i="1" s="1"/>
  <c r="F149" i="1" l="1"/>
  <c r="G148" i="1"/>
  <c r="F150" i="1" l="1"/>
  <c r="G149" i="1"/>
  <c r="F151" i="1" l="1"/>
  <c r="G150" i="1"/>
  <c r="F152" i="1" l="1"/>
  <c r="G151" i="1"/>
  <c r="F153" i="1" l="1"/>
  <c r="G152" i="1"/>
  <c r="F154" i="1" l="1"/>
  <c r="G153" i="1"/>
  <c r="F155" i="1" l="1"/>
  <c r="G154" i="1"/>
  <c r="F156" i="1" l="1"/>
  <c r="G155" i="1"/>
  <c r="F157" i="1" l="1"/>
  <c r="G156" i="1"/>
  <c r="F158" i="1" l="1"/>
  <c r="G157" i="1"/>
  <c r="F159" i="1" l="1"/>
  <c r="G158" i="1"/>
  <c r="F160" i="1" l="1"/>
  <c r="G160" i="1" s="1"/>
  <c r="G159" i="1"/>
  <c r="G147" i="1" l="1"/>
  <c r="G135" i="1" s="1"/>
  <c r="B8" i="6" s="1"/>
  <c r="B7" i="6" l="1"/>
  <c r="B12" i="6" s="1"/>
</calcChain>
</file>

<file path=xl/sharedStrings.xml><?xml version="1.0" encoding="utf-8"?>
<sst xmlns="http://schemas.openxmlformats.org/spreadsheetml/2006/main" count="172" uniqueCount="150">
  <si>
    <t>КОНСУМАТОРИ</t>
  </si>
  <si>
    <t>Фасадно осветление Априловска Гимназия</t>
  </si>
  <si>
    <t>Осветление</t>
  </si>
  <si>
    <t>Осветление паметник Коня и тревни площи около него</t>
  </si>
  <si>
    <t>Указателни стрелки кръгово Технополис</t>
  </si>
  <si>
    <t>ТП Васил Левски междублоково пространство ул.Ивайло</t>
  </si>
  <si>
    <t>Указателни стрелки кръгово Лидъл</t>
  </si>
  <si>
    <t>Указателни стрелки кръгово Консултативна</t>
  </si>
  <si>
    <t>Указателни стрелки кръгово Шивара</t>
  </si>
  <si>
    <t>Указателни стрелки кръгово Гаров площад</t>
  </si>
  <si>
    <t>Половна система тревни площи паметник Коня</t>
  </si>
  <si>
    <t>Информационни табла градски транспорт</t>
  </si>
  <si>
    <t>Поливни системи</t>
  </si>
  <si>
    <t>Осветление спортно игрище на ул.Видима</t>
  </si>
  <si>
    <t>Допълнителни проекти</t>
  </si>
  <si>
    <t>Осветление двор ДГ Младост</t>
  </si>
  <si>
    <t>Осветление двор ДГ Явор</t>
  </si>
  <si>
    <t>Осветление двор ДГ Дъга</t>
  </si>
  <si>
    <t>Линията от Културния дом до Църквата - ретрофит</t>
  </si>
  <si>
    <t>ул. Градище</t>
  </si>
  <si>
    <t>ул. Винпром</t>
  </si>
  <si>
    <t>бул. Априлов</t>
  </si>
  <si>
    <t>Тролейбуснсо депо</t>
  </si>
  <si>
    <t>Преспа</t>
  </si>
  <si>
    <t xml:space="preserve">ул. Никола Войновски </t>
  </si>
  <si>
    <t xml:space="preserve">ул. Златарска </t>
  </si>
  <si>
    <t>ул. Коста Евтимов</t>
  </si>
  <si>
    <t xml:space="preserve">Столетов </t>
  </si>
  <si>
    <t>Ген. Джеронски</t>
  </si>
  <si>
    <t xml:space="preserve">Нова Махала </t>
  </si>
  <si>
    <t>Хемус</t>
  </si>
  <si>
    <t>кв. Чехлевци</t>
  </si>
  <si>
    <t>ул. Индустриална по проект 17W монтирани 30W</t>
  </si>
  <si>
    <t>Коледна украса</t>
  </si>
  <si>
    <t>Коледни светлинни пана</t>
  </si>
  <si>
    <t>Пешеходни пътеки</t>
  </si>
  <si>
    <t>Допълнително осветление пешеходни пътеки</t>
  </si>
  <si>
    <t>Указателни стрелки кръгово Колелото</t>
  </si>
  <si>
    <t>Осветители със занижена мощност спрямо заложената в проекта</t>
  </si>
  <si>
    <t>Отпаднали осветители</t>
  </si>
  <si>
    <t>Мярка бр.</t>
  </si>
  <si>
    <t>Надлез Поповци</t>
  </si>
  <si>
    <t>ул. Орловска на стълбове с ГИС номера от 2327 до 2346</t>
  </si>
  <si>
    <t>Инфраструктурни проекти не обхванати в доклада за енергийна ефективност на уличното осветление на гр.Габрово</t>
  </si>
  <si>
    <t>Инфраструктурни проекти изпълнени след стартиране на договора за „Внедряване на енергоспестяващи мерки, модернизация и ремонт на уличното осветление на град Габрово чрез договор с гарантиран резултат“</t>
  </si>
  <si>
    <t>Допълнителни консуматори предвидени в проекта</t>
  </si>
  <si>
    <t>ЕСМ1-Подмяна на осветителни тела като част от изграждане на енергоефективни дейности на територията на гр. Габрово</t>
  </si>
  <si>
    <t>Доклад за енергийна ефективност на уличното осветление на гр.Габрово</t>
  </si>
  <si>
    <t>Мониторингов доклад на проект: “Внедряване на енергоспестяващи мерки, модернизация и ремонт на уличното осветление на град Габрово чрез договор с гарантиран резултат”</t>
  </si>
  <si>
    <t>Общо потребение на електроенергия, kWh</t>
  </si>
  <si>
    <t>Годишна работа на Системата (часове)</t>
  </si>
  <si>
    <t>Инсталирана мощност, kW</t>
  </si>
  <si>
    <t>Годишна работа на Системата по договор (часове)</t>
  </si>
  <si>
    <t xml:space="preserve"> </t>
  </si>
  <si>
    <t>ПРИЛОЖЕНИЕ 2</t>
  </si>
  <si>
    <t>Наименование</t>
  </si>
  <si>
    <t>Общо годишно потребление /kWh/</t>
  </si>
  <si>
    <t>Инсталирани нови точки за захранване на осветители спрямо обследване, допълнително заложени осветители в проект с цел удовлетворяване на изискванията, завишена мощност спрямо първоначално предвидената и добавени осветители по искане на Възложителя</t>
  </si>
  <si>
    <t>Обобщена информация за работата на Системата за улично осветление, 
час/годишно</t>
  </si>
  <si>
    <t>Дата и Час на Записа</t>
  </si>
  <si>
    <t>Работни часове</t>
  </si>
  <si>
    <t>Работни минути</t>
  </si>
  <si>
    <t>Общо</t>
  </si>
  <si>
    <t>Годишни работа, час</t>
  </si>
  <si>
    <t>Обща работа на системата, часа/годишно</t>
  </si>
  <si>
    <t>ПРИЛОЖЕНИЕ 2, т.3</t>
  </si>
  <si>
    <t xml:space="preserve">Допълнителни монтирани осветителни тела съгласно възлагане </t>
  </si>
  <si>
    <t>Премахнати консуматори,  осветители със занижена мощност спрямо първоначално предвидената, участъци отпаднали за по-голям период</t>
  </si>
  <si>
    <t>Участъци, които продължително време са отпаднали от системата за уличното осветление за по-голям период - осреднени стойности</t>
  </si>
  <si>
    <t>Допълнителна годишната работа на Системата (часове)</t>
  </si>
  <si>
    <t>Допълнителна годишна работа на системата спрямо заложеното в договора</t>
  </si>
  <si>
    <t>ПРИЛОЖЕНИЕ 2, т.1</t>
  </si>
  <si>
    <t>ПРИЛОЖЕНИЕ 2, т.2</t>
  </si>
  <si>
    <t>Добавено потребление на консуматори свързани към системата за улично осветление</t>
  </si>
  <si>
    <t>Премахнато потребление на консуматори отпаднали от системата за улично осветление</t>
  </si>
  <si>
    <t>Годишни часове работа</t>
  </si>
  <si>
    <t>Обща годишна консумация, kWh</t>
  </si>
  <si>
    <t>Единична мощност,W</t>
  </si>
  <si>
    <r>
      <rPr>
        <b/>
        <u/>
        <sz val="11"/>
        <color theme="1"/>
        <rFont val="Calibri"/>
        <family val="2"/>
        <charset val="204"/>
        <scheme val="minor"/>
      </rPr>
      <t>Забележка:</t>
    </r>
    <r>
      <rPr>
        <sz val="11"/>
        <color theme="1"/>
        <rFont val="Calibri"/>
        <family val="2"/>
        <charset val="204"/>
        <scheme val="minor"/>
      </rPr>
      <t xml:space="preserve"> За участъци които продължително време са отпаднали от системата за улично осветление се приемат такива участъци с поредица от осветителни тела с обща мощност над 70W, но не по-малко от 5 поредни осветителни тела отпаднали за повече от 90 последователни работни часа.</t>
    </r>
  </si>
  <si>
    <t>* Справката не грантира пълен обхват и параметри на всички инсталирани консуматори</t>
  </si>
  <si>
    <t>Потребена мощност за допълнителните часове работа на Сиситемата, kWh</t>
  </si>
  <si>
    <t>Обща консумация, kWh</t>
  </si>
  <si>
    <t>Обобщена информация за добавено и приспаднато годишно потребление на електроенергия , влиящо върху отчитане на постигнатите икономии, което се отразява в базовото (нормализирано) годишно потребление на енергия, в kWh</t>
  </si>
  <si>
    <t>Общо годишно потребление,  което се отразява в базовото (нормализирано) годишно потребление на енергия, в kWh</t>
  </si>
  <si>
    <t>ул. Върба</t>
  </si>
  <si>
    <t>ул. Зюмбюл</t>
  </si>
  <si>
    <t>До църква успение Богородично</t>
  </si>
  <si>
    <t>Обща инсталирана мощност, W</t>
  </si>
  <si>
    <t>ул. Иван Тончев</t>
  </si>
  <si>
    <t>кв. Войново стълб 7267</t>
  </si>
  <si>
    <t>ул. Балканска между стълбове 4409 и 4406</t>
  </si>
  <si>
    <t>ул. Рибарска</t>
  </si>
  <si>
    <t>ул. Мир</t>
  </si>
  <si>
    <t>Шести участък ул. Опълченска, ул. Радион Умников и ул. Николаевска</t>
  </si>
  <si>
    <t xml:space="preserve">Стълби културен дом </t>
  </si>
  <si>
    <t>01.05.2025-31.05.2025</t>
  </si>
  <si>
    <t>01.06.2025-30.06.2025</t>
  </si>
  <si>
    <t>01.07.2025-31.07.2025</t>
  </si>
  <si>
    <t>01.08.2025-31.08.2025</t>
  </si>
  <si>
    <t>01.09.2025-30.09.2025</t>
  </si>
  <si>
    <t>01.10.2025-31.10.2025</t>
  </si>
  <si>
    <t>01.11.2025-30.11.2025</t>
  </si>
  <si>
    <t>01.12.2025-31.12.2025</t>
  </si>
  <si>
    <t>01.01.2026-31.01.2026</t>
  </si>
  <si>
    <t>01.02.2026-28.02.2026</t>
  </si>
  <si>
    <t>01.03.2026-31.03.2026</t>
  </si>
  <si>
    <t>01.04.2026-30.04.2026</t>
  </si>
  <si>
    <t>ул. Вихър</t>
  </si>
  <si>
    <t>ул. Каменоломна</t>
  </si>
  <si>
    <t>кв. Шенини</t>
  </si>
  <si>
    <t>ул. Алеко Константинов</t>
  </si>
  <si>
    <t>Осветители със завишена мощност спрямо заложената в проекта</t>
  </si>
  <si>
    <t xml:space="preserve">ул. Чепино </t>
  </si>
  <si>
    <t xml:space="preserve">ул. Хан Крум 46-48 </t>
  </si>
  <si>
    <t>ул. Тотю Иванов 61-65</t>
  </si>
  <si>
    <t>бул. Генерал Дерожински 78</t>
  </si>
  <si>
    <t>Хотел Бузлуджа</t>
  </si>
  <si>
    <t>кв.Етъра</t>
  </si>
  <si>
    <t xml:space="preserve">ул. Христо Ботев, стари осветителни тела 30 W, новомонтирани осветителни тела 58 W </t>
  </si>
  <si>
    <t xml:space="preserve">ул.Свищевска (Транспортна), стари осветителни тела 17 W, новомонтирани осветителни тела 36 W </t>
  </si>
  <si>
    <t xml:space="preserve">ул.Свищевска (Транспортна), стари осветителни тела 30 W, новомонтирани осветителни тела 36 W </t>
  </si>
  <si>
    <t>Кръгово Консултативна поликлиника стари осветителни тела 70W, новомонтирани осветителни тела 80W</t>
  </si>
  <si>
    <t>ул. Радецка стари осветителни тела 13W, новомонтирани осветителни тела 24 W</t>
  </si>
  <si>
    <t>ул. Роса</t>
  </si>
  <si>
    <t>ул. Осъм</t>
  </si>
  <si>
    <t>ул. Петко Андреев</t>
  </si>
  <si>
    <t>кв. Водици</t>
  </si>
  <si>
    <t>ул. Никола Рязков</t>
  </si>
  <si>
    <t>ул. Карамфил</t>
  </si>
  <si>
    <t>ул. Червен мак</t>
  </si>
  <si>
    <t xml:space="preserve"> ул.Софроний Врачански стари осветителни тела 35W, новомонтирани осветителни тела 25W</t>
  </si>
  <si>
    <t xml:space="preserve"> ул.Софроний Врачански стари осветителни тела 70W, новомонтирани осветителни тела 58W</t>
  </si>
  <si>
    <t>Колелото на Беларусия стари осветителни тела 120W нови осветителни тела 80 W</t>
  </si>
  <si>
    <t>Колелото на Беларусия стари осветителни тела 150W нови осветителни тела 110 W</t>
  </si>
  <si>
    <t>ул. Дунав стари осветителни тела 35W нови осветителни тела 25 W</t>
  </si>
  <si>
    <t>Кръгово Консултативна поликлиника стари осветителни тела 140W, новомонтирани осветителни тела 110W</t>
  </si>
  <si>
    <t>Зелена площ ул. Брянска стари осветителни тела 35W, новомонтирани осветителни тела 25W</t>
  </si>
  <si>
    <t>Кръгово Лидъл  стари осветителни тела 120W, новомонтирани осветителни тела 80W</t>
  </si>
  <si>
    <t>Кръгово Лидъл  стари осветителни тела 150W, новомонтирани осветителни тела 110W</t>
  </si>
  <si>
    <t>Гаров площад  стари осветителни тела 120W, новомонтирани осветителни тела 80W</t>
  </si>
  <si>
    <t>Гаров площад  стари осветителни тела 120W, новомонтирани осветителни тела 58W</t>
  </si>
  <si>
    <t>Гаров площад  стари осветителни тела 120W, новомонтирани осветителни тела 25W</t>
  </si>
  <si>
    <t>Кръгово ОМВ, стари осветителни тела 120W нови осветителни тела 80 W</t>
  </si>
  <si>
    <t xml:space="preserve">Кръгово ОМВ, стари осветителни тела 75 W, новомонтирани осветителни тела 80 W </t>
  </si>
  <si>
    <t xml:space="preserve">Кръгово ОМВ, стари осветителни тела 55 W, новомонтирани осветителни тела 80 W </t>
  </si>
  <si>
    <t xml:space="preserve">Кръгово ОМВ, стари осветителни тела 40 W, новомонтирани осветителни тела 80 W </t>
  </si>
  <si>
    <t xml:space="preserve">ул. Евтим Дабев, стари осветителни тела 11 W, новомонтирани осветителни тела 36 W </t>
  </si>
  <si>
    <t>Собствена консумация на измервателните уреди в  системата за управление и мониторинг</t>
  </si>
  <si>
    <t>Постоянно работещи спомагателни консуматори</t>
  </si>
  <si>
    <t>Работещи само с уличното осветление консуматори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</si>
</sst>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/>
    <xf numFmtId="1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" fontId="0" fillId="4" borderId="1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right" vertical="center" wrapText="1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right" wrapText="1"/>
    </xf>
    <xf numFmtId="2" fontId="0" fillId="4" borderId="1" xfId="0" applyNumberFormat="1" applyFill="1" applyBorder="1" applyAlignment="1">
      <alignment horizontal="right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4" fontId="5" fillId="6" borderId="0" xfId="0" applyNumberFormat="1" applyFont="1" applyFill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0" fillId="7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2" fontId="0" fillId="0" borderId="1" xfId="0" applyNumberForma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5" borderId="0" xfId="0" applyFont="1" applyFill="1"/>
    <xf numFmtId="4" fontId="5" fillId="5" borderId="0" xfId="0" applyNumberFormat="1" applyFont="1" applyFill="1" applyAlignment="1">
      <alignment horizontal="right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wrapText="1"/>
    </xf>
    <xf numFmtId="0" fontId="11" fillId="4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4" borderId="1" xfId="0" applyNumberForma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1" fillId="3" borderId="1" xfId="0" applyNumberFormat="1" applyFont="1" applyFill="1" applyBorder="1" applyAlignment="1">
      <alignment vertical="center" wrapText="1"/>
    </xf>
    <xf numFmtId="4" fontId="0" fillId="4" borderId="1" xfId="0" applyNumberFormat="1" applyFill="1" applyBorder="1" applyAlignment="1">
      <alignment horizontal="right" wrapText="1"/>
    </xf>
    <xf numFmtId="4" fontId="1" fillId="4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2" fontId="2" fillId="0" borderId="1" xfId="0" applyNumberFormat="1" applyFont="1" applyBorder="1"/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9" xfId="0" applyBorder="1" applyAlignment="1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/>
    <xf numFmtId="0" fontId="0" fillId="4" borderId="1" xfId="0" applyFill="1" applyBorder="1" applyAlignment="1">
      <alignment wrapText="1"/>
    </xf>
    <xf numFmtId="1" fontId="0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0" xfId="0" applyAlignment="1"/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" fontId="11" fillId="3" borderId="1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vertical="top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4" fontId="5" fillId="5" borderId="0" xfId="0" applyNumberFormat="1" applyFont="1" applyFill="1" applyAlignment="1">
      <alignment horizontal="right" wrapText="1"/>
    </xf>
    <xf numFmtId="0" fontId="11" fillId="4" borderId="0" xfId="0" applyFont="1" applyFill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topLeftCell="A4" workbookViewId="0">
      <selection activeCell="A6" sqref="A6:B12"/>
    </sheetView>
  </sheetViews>
  <sheetFormatPr defaultRowHeight="15" x14ac:dyDescent="0.25"/>
  <cols>
    <col min="1" max="1" width="64.28515625" customWidth="1"/>
    <col min="2" max="2" width="22" customWidth="1"/>
  </cols>
  <sheetData>
    <row r="1" spans="1:2" x14ac:dyDescent="0.25">
      <c r="A1" s="33"/>
      <c r="B1" s="34" t="s">
        <v>54</v>
      </c>
    </row>
    <row r="2" spans="1:2" ht="15" customHeight="1" x14ac:dyDescent="0.25">
      <c r="A2" s="115" t="s">
        <v>48</v>
      </c>
      <c r="B2" s="115"/>
    </row>
    <row r="3" spans="1:2" ht="39.75" customHeight="1" x14ac:dyDescent="0.25">
      <c r="A3" s="115"/>
      <c r="B3" s="115"/>
    </row>
    <row r="4" spans="1:2" ht="15" customHeight="1" x14ac:dyDescent="0.25">
      <c r="A4" s="116" t="s">
        <v>82</v>
      </c>
      <c r="B4" s="116"/>
    </row>
    <row r="5" spans="1:2" ht="53.25" customHeight="1" x14ac:dyDescent="0.25">
      <c r="A5" s="117"/>
      <c r="B5" s="117"/>
    </row>
    <row r="6" spans="1:2" ht="30" x14ac:dyDescent="0.25">
      <c r="A6" s="31" t="s">
        <v>55</v>
      </c>
      <c r="B6" s="35" t="s">
        <v>56</v>
      </c>
    </row>
    <row r="7" spans="1:2" ht="30" x14ac:dyDescent="0.25">
      <c r="A7" s="42" t="s">
        <v>73</v>
      </c>
      <c r="B7" s="43">
        <f>B8+B9</f>
        <v>404372.06651898241</v>
      </c>
    </row>
    <row r="8" spans="1:2" ht="75" x14ac:dyDescent="0.25">
      <c r="A8" s="37" t="s">
        <v>57</v>
      </c>
      <c r="B8" s="32">
        <f>'Добавени консуматори'!G161</f>
        <v>387778.04613699997</v>
      </c>
    </row>
    <row r="9" spans="1:2" ht="30" x14ac:dyDescent="0.25">
      <c r="A9" s="37" t="s">
        <v>70</v>
      </c>
      <c r="B9" s="32">
        <f>'Допълнителни часове работа '!C11</f>
        <v>16594.020381982413</v>
      </c>
    </row>
    <row r="10" spans="1:2" ht="30" x14ac:dyDescent="0.25">
      <c r="A10" s="42" t="s">
        <v>74</v>
      </c>
      <c r="B10" s="43">
        <f>B11</f>
        <v>-29010.865449999998</v>
      </c>
    </row>
    <row r="11" spans="1:2" ht="45" x14ac:dyDescent="0.25">
      <c r="A11" s="37" t="s">
        <v>67</v>
      </c>
      <c r="B11" s="32">
        <f>-'Премахнати консуматори'!G27</f>
        <v>-29010.865449999998</v>
      </c>
    </row>
    <row r="12" spans="1:2" ht="30" x14ac:dyDescent="0.25">
      <c r="A12" s="31" t="s">
        <v>83</v>
      </c>
      <c r="B12" s="71">
        <f>B7+B10</f>
        <v>375361.20106898242</v>
      </c>
    </row>
  </sheetData>
  <mergeCells count="2">
    <mergeCell ref="A2:B3"/>
    <mergeCell ref="A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1" sqref="B1:D20"/>
    </sheetView>
  </sheetViews>
  <sheetFormatPr defaultColWidth="9.140625" defaultRowHeight="15" x14ac:dyDescent="0.25"/>
  <cols>
    <col min="1" max="1" width="4.42578125" customWidth="1"/>
    <col min="2" max="2" width="32.140625" customWidth="1"/>
    <col min="3" max="3" width="19.85546875" customWidth="1"/>
    <col min="4" max="4" width="18.42578125" customWidth="1"/>
  </cols>
  <sheetData>
    <row r="1" spans="1:4" x14ac:dyDescent="0.25">
      <c r="A1" s="33"/>
      <c r="B1" s="33"/>
      <c r="C1" s="33"/>
      <c r="D1" s="34" t="s">
        <v>54</v>
      </c>
    </row>
    <row r="2" spans="1:4" x14ac:dyDescent="0.25">
      <c r="B2" s="118" t="s">
        <v>48</v>
      </c>
      <c r="C2" s="118"/>
      <c r="D2" s="118"/>
    </row>
    <row r="3" spans="1:4" ht="38.25" customHeight="1" x14ac:dyDescent="0.25">
      <c r="B3" s="118"/>
      <c r="C3" s="118"/>
      <c r="D3" s="118"/>
    </row>
    <row r="4" spans="1:4" ht="35.25" customHeight="1" x14ac:dyDescent="0.25">
      <c r="B4" s="119" t="s">
        <v>58</v>
      </c>
      <c r="C4" s="119"/>
      <c r="D4" s="119"/>
    </row>
    <row r="5" spans="1:4" x14ac:dyDescent="0.25">
      <c r="B5" s="31" t="s">
        <v>59</v>
      </c>
      <c r="C5" s="31" t="s">
        <v>60</v>
      </c>
      <c r="D5" s="31" t="s">
        <v>61</v>
      </c>
    </row>
    <row r="6" spans="1:4" x14ac:dyDescent="0.25">
      <c r="B6" s="30" t="s">
        <v>95</v>
      </c>
      <c r="C6" s="4">
        <v>281</v>
      </c>
      <c r="D6" s="4">
        <v>1</v>
      </c>
    </row>
    <row r="7" spans="1:4" x14ac:dyDescent="0.25">
      <c r="B7" s="30" t="s">
        <v>96</v>
      </c>
      <c r="C7" s="4">
        <v>245</v>
      </c>
      <c r="D7" s="4">
        <v>59</v>
      </c>
    </row>
    <row r="8" spans="1:4" x14ac:dyDescent="0.25">
      <c r="B8" s="30" t="s">
        <v>97</v>
      </c>
      <c r="C8" s="4">
        <v>266</v>
      </c>
      <c r="D8" s="4">
        <v>31</v>
      </c>
    </row>
    <row r="9" spans="1:4" x14ac:dyDescent="0.25">
      <c r="B9" s="30" t="s">
        <v>98</v>
      </c>
      <c r="C9" s="4">
        <v>299</v>
      </c>
      <c r="D9" s="4">
        <v>40</v>
      </c>
    </row>
    <row r="10" spans="1:4" x14ac:dyDescent="0.25">
      <c r="B10" s="30" t="s">
        <v>99</v>
      </c>
      <c r="C10" s="4">
        <v>333</v>
      </c>
      <c r="D10" s="4">
        <v>57</v>
      </c>
    </row>
    <row r="11" spans="1:4" x14ac:dyDescent="0.25">
      <c r="B11" s="30" t="s">
        <v>100</v>
      </c>
      <c r="C11" s="4">
        <v>394</v>
      </c>
      <c r="D11" s="4">
        <v>56</v>
      </c>
    </row>
    <row r="12" spans="1:4" x14ac:dyDescent="0.25">
      <c r="B12" s="30" t="s">
        <v>101</v>
      </c>
      <c r="C12" s="4">
        <v>419</v>
      </c>
      <c r="D12" s="4">
        <v>27</v>
      </c>
    </row>
    <row r="13" spans="1:4" x14ac:dyDescent="0.25">
      <c r="B13" s="30" t="s">
        <v>102</v>
      </c>
      <c r="C13" s="4">
        <v>451</v>
      </c>
      <c r="D13" s="4">
        <v>19</v>
      </c>
    </row>
    <row r="14" spans="1:4" x14ac:dyDescent="0.25">
      <c r="B14" s="30" t="s">
        <v>103</v>
      </c>
      <c r="C14" s="4">
        <v>440</v>
      </c>
      <c r="D14" s="4">
        <v>23</v>
      </c>
    </row>
    <row r="15" spans="1:4" x14ac:dyDescent="0.25">
      <c r="B15" s="30" t="s">
        <v>104</v>
      </c>
      <c r="C15" s="4">
        <v>366</v>
      </c>
      <c r="D15" s="4">
        <v>49</v>
      </c>
    </row>
    <row r="16" spans="1:4" x14ac:dyDescent="0.25">
      <c r="B16" s="30" t="s">
        <v>105</v>
      </c>
      <c r="C16" s="4">
        <v>363</v>
      </c>
      <c r="D16" s="4">
        <v>36</v>
      </c>
    </row>
    <row r="17" spans="2:4" x14ac:dyDescent="0.25">
      <c r="B17" s="30" t="s">
        <v>106</v>
      </c>
      <c r="C17" s="4">
        <v>306</v>
      </c>
      <c r="D17" s="4">
        <v>43</v>
      </c>
    </row>
    <row r="18" spans="2:4" x14ac:dyDescent="0.25">
      <c r="B18" s="1" t="s">
        <v>62</v>
      </c>
      <c r="C18" s="4">
        <f>SUM(C6:C17)</f>
        <v>4163</v>
      </c>
      <c r="D18" s="4">
        <f>SUM(D6:D17)</f>
        <v>441</v>
      </c>
    </row>
    <row r="19" spans="2:4" x14ac:dyDescent="0.25">
      <c r="B19" s="30" t="s">
        <v>63</v>
      </c>
      <c r="C19" s="4">
        <f>C18</f>
        <v>4163</v>
      </c>
      <c r="D19" s="4">
        <f>D18/60</f>
        <v>7.35</v>
      </c>
    </row>
    <row r="20" spans="2:4" ht="30" x14ac:dyDescent="0.25">
      <c r="B20" s="39" t="s">
        <v>64</v>
      </c>
      <c r="C20" s="38">
        <f>C19+D19</f>
        <v>4170.3500000000004</v>
      </c>
      <c r="D20" s="31"/>
    </row>
  </sheetData>
  <mergeCells count="2">
    <mergeCell ref="B2:D3"/>
    <mergeCell ref="B4:D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A68" workbookViewId="0">
      <selection activeCell="B89" sqref="B89:F89"/>
    </sheetView>
  </sheetViews>
  <sheetFormatPr defaultRowHeight="15" x14ac:dyDescent="0.25"/>
  <cols>
    <col min="1" max="1" width="3.85546875" customWidth="1"/>
    <col min="2" max="2" width="59.85546875" customWidth="1"/>
    <col min="3" max="3" width="9.140625" style="53"/>
    <col min="4" max="4" width="13.5703125" customWidth="1"/>
    <col min="5" max="5" width="14.7109375" style="104" customWidth="1"/>
    <col min="6" max="6" width="12.140625" customWidth="1"/>
    <col min="7" max="7" width="17.85546875" style="66" customWidth="1"/>
    <col min="8" max="8" width="33.28515625" customWidth="1"/>
  </cols>
  <sheetData>
    <row r="1" spans="1:8" ht="15" customHeight="1" x14ac:dyDescent="0.25">
      <c r="A1" s="134" t="s">
        <v>71</v>
      </c>
      <c r="B1" s="134"/>
      <c r="C1" s="134"/>
      <c r="D1" s="134"/>
      <c r="E1" s="134"/>
      <c r="F1" s="134"/>
      <c r="G1" s="134"/>
      <c r="H1" s="40"/>
    </row>
    <row r="2" spans="1:8" ht="15" customHeight="1" x14ac:dyDescent="0.25">
      <c r="B2" s="115" t="s">
        <v>48</v>
      </c>
      <c r="C2" s="115"/>
      <c r="D2" s="115"/>
      <c r="E2" s="115"/>
      <c r="F2" s="115"/>
      <c r="G2" s="115"/>
    </row>
    <row r="3" spans="1:8" x14ac:dyDescent="0.25">
      <c r="A3" s="25"/>
      <c r="B3" s="115"/>
      <c r="C3" s="115"/>
      <c r="D3" s="115"/>
      <c r="E3" s="115"/>
      <c r="F3" s="115"/>
      <c r="G3" s="115"/>
    </row>
    <row r="4" spans="1:8" ht="15" customHeight="1" x14ac:dyDescent="0.25">
      <c r="B4" s="135" t="s">
        <v>57</v>
      </c>
      <c r="C4" s="135"/>
      <c r="D4" s="135"/>
      <c r="E4" s="135"/>
      <c r="F4" s="135"/>
      <c r="G4" s="135"/>
    </row>
    <row r="5" spans="1:8" ht="38.25" customHeight="1" x14ac:dyDescent="0.25">
      <c r="A5" s="41"/>
      <c r="B5" s="135"/>
      <c r="C5" s="135"/>
      <c r="D5" s="135"/>
      <c r="E5" s="135"/>
      <c r="F5" s="135"/>
      <c r="G5" s="135"/>
    </row>
    <row r="7" spans="1:8" ht="45" x14ac:dyDescent="0.25">
      <c r="B7" s="5" t="s">
        <v>0</v>
      </c>
      <c r="C7" s="5" t="s">
        <v>40</v>
      </c>
      <c r="D7" s="5" t="s">
        <v>77</v>
      </c>
      <c r="E7" s="91" t="s">
        <v>87</v>
      </c>
      <c r="F7" s="5" t="s">
        <v>75</v>
      </c>
      <c r="G7" s="54" t="s">
        <v>76</v>
      </c>
    </row>
    <row r="8" spans="1:8" ht="15" customHeight="1" x14ac:dyDescent="0.25">
      <c r="B8" s="120" t="s">
        <v>33</v>
      </c>
      <c r="C8" s="120"/>
      <c r="D8" s="120"/>
      <c r="E8" s="120"/>
      <c r="F8" s="120"/>
      <c r="G8" s="55">
        <f>SUM(G9:G20)</f>
        <v>3559.0708959999997</v>
      </c>
    </row>
    <row r="9" spans="1:8" ht="15" customHeight="1" x14ac:dyDescent="0.25">
      <c r="B9" s="136" t="s">
        <v>34</v>
      </c>
      <c r="C9" s="82">
        <v>10</v>
      </c>
      <c r="D9" s="82">
        <v>5</v>
      </c>
      <c r="E9" s="98">
        <f>C9*D9</f>
        <v>50</v>
      </c>
      <c r="F9" s="86">
        <v>875.91669999999999</v>
      </c>
      <c r="G9" s="83">
        <f>(E9*F9)/1000</f>
        <v>43.795834999999997</v>
      </c>
    </row>
    <row r="10" spans="1:8" ht="15" customHeight="1" x14ac:dyDescent="0.25">
      <c r="B10" s="137"/>
      <c r="C10" s="82">
        <v>24</v>
      </c>
      <c r="D10" s="82">
        <v>6</v>
      </c>
      <c r="E10" s="98">
        <f t="shared" ref="E10:E20" si="0">C10*D10</f>
        <v>144</v>
      </c>
      <c r="F10" s="86">
        <v>931.96669999999995</v>
      </c>
      <c r="G10" s="83">
        <f t="shared" ref="G10:G20" si="1">(E10*F10)/1000</f>
        <v>134.20320480000001</v>
      </c>
    </row>
    <row r="11" spans="1:8" ht="15" customHeight="1" x14ac:dyDescent="0.25">
      <c r="B11" s="137"/>
      <c r="C11" s="82">
        <v>14</v>
      </c>
      <c r="D11" s="82">
        <v>9</v>
      </c>
      <c r="E11" s="98">
        <f t="shared" si="0"/>
        <v>126</v>
      </c>
      <c r="F11" s="86">
        <v>917.66669999999999</v>
      </c>
      <c r="G11" s="83">
        <f t="shared" si="1"/>
        <v>115.6260042</v>
      </c>
    </row>
    <row r="12" spans="1:8" ht="15" customHeight="1" x14ac:dyDescent="0.25">
      <c r="B12" s="137"/>
      <c r="C12" s="82">
        <v>125</v>
      </c>
      <c r="D12" s="82">
        <v>10</v>
      </c>
      <c r="E12" s="98">
        <f t="shared" si="0"/>
        <v>1250</v>
      </c>
      <c r="F12" s="86">
        <v>932</v>
      </c>
      <c r="G12" s="83">
        <f t="shared" si="1"/>
        <v>1165</v>
      </c>
    </row>
    <row r="13" spans="1:8" ht="15" customHeight="1" x14ac:dyDescent="0.25">
      <c r="B13" s="137"/>
      <c r="C13" s="82">
        <v>10</v>
      </c>
      <c r="D13" s="82">
        <v>11</v>
      </c>
      <c r="E13" s="98">
        <f t="shared" si="0"/>
        <v>110</v>
      </c>
      <c r="F13" s="86">
        <v>946.01670000000001</v>
      </c>
      <c r="G13" s="83">
        <f t="shared" si="1"/>
        <v>104.061837</v>
      </c>
    </row>
    <row r="14" spans="1:8" ht="15" customHeight="1" x14ac:dyDescent="0.25">
      <c r="B14" s="137"/>
      <c r="C14" s="82">
        <v>20</v>
      </c>
      <c r="D14" s="82">
        <v>15</v>
      </c>
      <c r="E14" s="98">
        <f t="shared" si="0"/>
        <v>300</v>
      </c>
      <c r="F14" s="86">
        <v>918.06669999999997</v>
      </c>
      <c r="G14" s="83">
        <f t="shared" si="1"/>
        <v>275.42000999999999</v>
      </c>
    </row>
    <row r="15" spans="1:8" ht="15" customHeight="1" x14ac:dyDescent="0.25">
      <c r="B15" s="137"/>
      <c r="C15" s="82">
        <v>17</v>
      </c>
      <c r="D15" s="82">
        <v>20</v>
      </c>
      <c r="E15" s="98">
        <f t="shared" si="0"/>
        <v>340</v>
      </c>
      <c r="F15" s="86">
        <v>889.2</v>
      </c>
      <c r="G15" s="83">
        <f t="shared" si="1"/>
        <v>302.32799999999997</v>
      </c>
    </row>
    <row r="16" spans="1:8" ht="15" customHeight="1" x14ac:dyDescent="0.25">
      <c r="B16" s="137"/>
      <c r="C16" s="82">
        <v>12</v>
      </c>
      <c r="D16" s="82">
        <v>50</v>
      </c>
      <c r="E16" s="98">
        <f t="shared" si="0"/>
        <v>600</v>
      </c>
      <c r="F16" s="86">
        <v>889.7</v>
      </c>
      <c r="G16" s="83">
        <f t="shared" si="1"/>
        <v>533.82000000000005</v>
      </c>
    </row>
    <row r="17" spans="2:8" ht="15" customHeight="1" x14ac:dyDescent="0.25">
      <c r="B17" s="137"/>
      <c r="C17" s="82">
        <v>1</v>
      </c>
      <c r="D17" s="82">
        <v>90</v>
      </c>
      <c r="E17" s="98">
        <f t="shared" si="0"/>
        <v>90</v>
      </c>
      <c r="F17" s="86">
        <v>889.9</v>
      </c>
      <c r="G17" s="83">
        <f t="shared" si="1"/>
        <v>80.090999999999994</v>
      </c>
    </row>
    <row r="18" spans="2:8" ht="15" customHeight="1" x14ac:dyDescent="0.25">
      <c r="B18" s="137"/>
      <c r="C18" s="82">
        <v>1</v>
      </c>
      <c r="D18" s="82">
        <v>150</v>
      </c>
      <c r="E18" s="98">
        <f t="shared" si="0"/>
        <v>150</v>
      </c>
      <c r="F18" s="86">
        <v>918.06669999999997</v>
      </c>
      <c r="G18" s="83">
        <f t="shared" si="1"/>
        <v>137.710005</v>
      </c>
    </row>
    <row r="19" spans="2:8" ht="15" customHeight="1" x14ac:dyDescent="0.25">
      <c r="B19" s="137"/>
      <c r="C19" s="82">
        <v>1</v>
      </c>
      <c r="D19" s="82">
        <v>350</v>
      </c>
      <c r="E19" s="98">
        <f t="shared" si="0"/>
        <v>350</v>
      </c>
      <c r="F19" s="86">
        <v>889.7</v>
      </c>
      <c r="G19" s="83">
        <f t="shared" si="1"/>
        <v>311.39499999999998</v>
      </c>
    </row>
    <row r="20" spans="2:8" ht="15" customHeight="1" x14ac:dyDescent="0.25">
      <c r="B20" s="137"/>
      <c r="C20" s="82">
        <v>1</v>
      </c>
      <c r="D20" s="82">
        <v>400</v>
      </c>
      <c r="E20" s="98">
        <f t="shared" si="0"/>
        <v>400</v>
      </c>
      <c r="F20" s="86">
        <v>889.05</v>
      </c>
      <c r="G20" s="83">
        <f t="shared" si="1"/>
        <v>355.62</v>
      </c>
    </row>
    <row r="21" spans="2:8" ht="30" customHeight="1" x14ac:dyDescent="0.25">
      <c r="B21" s="138" t="s">
        <v>11</v>
      </c>
      <c r="C21" s="138"/>
      <c r="D21" s="138"/>
      <c r="E21" s="138"/>
      <c r="F21" s="138"/>
      <c r="G21" s="55">
        <f>SUM(G22)</f>
        <v>131400</v>
      </c>
    </row>
    <row r="22" spans="2:8" x14ac:dyDescent="0.25">
      <c r="B22" s="21" t="s">
        <v>11</v>
      </c>
      <c r="C22" s="45">
        <v>75</v>
      </c>
      <c r="E22" s="12">
        <v>1752</v>
      </c>
      <c r="F22" s="16"/>
      <c r="G22" s="56">
        <f>C22*E22</f>
        <v>131400</v>
      </c>
    </row>
    <row r="23" spans="2:8" x14ac:dyDescent="0.25">
      <c r="B23" s="120" t="s">
        <v>12</v>
      </c>
      <c r="C23" s="120"/>
      <c r="D23" s="120"/>
      <c r="E23" s="120"/>
      <c r="F23" s="120"/>
      <c r="G23" s="55">
        <f>SUM(G24)</f>
        <v>12.48</v>
      </c>
    </row>
    <row r="24" spans="2:8" x14ac:dyDescent="0.25">
      <c r="B24" s="1" t="s">
        <v>10</v>
      </c>
      <c r="C24" s="46">
        <v>1</v>
      </c>
      <c r="D24" s="8">
        <v>40</v>
      </c>
      <c r="E24" s="99">
        <f>C24*D24</f>
        <v>40</v>
      </c>
      <c r="F24" s="8">
        <v>312</v>
      </c>
      <c r="G24" s="57">
        <f>(E24*F24)/1000</f>
        <v>12.48</v>
      </c>
    </row>
    <row r="25" spans="2:8" x14ac:dyDescent="0.25">
      <c r="B25" s="120" t="s">
        <v>2</v>
      </c>
      <c r="C25" s="120"/>
      <c r="D25" s="120"/>
      <c r="E25" s="120"/>
      <c r="F25" s="120"/>
      <c r="G25" s="55">
        <f>SUM(G26:G40)</f>
        <v>19684.052000000003</v>
      </c>
      <c r="H25" s="6"/>
    </row>
    <row r="26" spans="2:8" ht="16.5" customHeight="1" x14ac:dyDescent="0.25">
      <c r="B26" s="139" t="s">
        <v>3</v>
      </c>
      <c r="C26" s="47">
        <v>4</v>
      </c>
      <c r="D26" s="10">
        <v>140</v>
      </c>
      <c r="E26" s="10">
        <f>C26*D26</f>
        <v>560</v>
      </c>
      <c r="F26" s="11">
        <f>'Часове работа на системата'!C20</f>
        <v>4170.3500000000004</v>
      </c>
      <c r="G26" s="58">
        <f>(E26*F26)/1000</f>
        <v>2335.3960000000002</v>
      </c>
    </row>
    <row r="27" spans="2:8" x14ac:dyDescent="0.25">
      <c r="B27" s="139"/>
      <c r="C27" s="44">
        <v>83</v>
      </c>
      <c r="D27" s="12">
        <v>12</v>
      </c>
      <c r="E27" s="10">
        <f t="shared" ref="E27:E40" si="2">C27*D27</f>
        <v>996</v>
      </c>
      <c r="F27" s="11">
        <f>F26</f>
        <v>4170.3500000000004</v>
      </c>
      <c r="G27" s="58">
        <f>(E27*F27)/1000</f>
        <v>4153.6686000000009</v>
      </c>
    </row>
    <row r="28" spans="2:8" x14ac:dyDescent="0.25">
      <c r="B28" s="2" t="s">
        <v>1</v>
      </c>
      <c r="C28" s="48">
        <v>52</v>
      </c>
      <c r="D28" s="13">
        <v>10</v>
      </c>
      <c r="E28" s="10">
        <f t="shared" si="2"/>
        <v>520</v>
      </c>
      <c r="F28" s="11">
        <f t="shared" ref="F28:F40" si="3">F27</f>
        <v>4170.3500000000004</v>
      </c>
      <c r="G28" s="59">
        <f>(E28*F28)/1000</f>
        <v>2168.5819999999999</v>
      </c>
    </row>
    <row r="29" spans="2:8" x14ac:dyDescent="0.25">
      <c r="B29" s="140" t="s">
        <v>13</v>
      </c>
      <c r="C29" s="47">
        <v>2</v>
      </c>
      <c r="D29" s="10">
        <v>30</v>
      </c>
      <c r="E29" s="10">
        <f t="shared" si="2"/>
        <v>60</v>
      </c>
      <c r="F29" s="11">
        <f t="shared" si="3"/>
        <v>4170.3500000000004</v>
      </c>
      <c r="G29" s="58">
        <f>(E29*F29)/1000</f>
        <v>250.22100000000003</v>
      </c>
    </row>
    <row r="30" spans="2:8" x14ac:dyDescent="0.25">
      <c r="B30" s="140"/>
      <c r="C30" s="44">
        <v>8</v>
      </c>
      <c r="D30" s="12">
        <v>100</v>
      </c>
      <c r="E30" s="10">
        <f t="shared" si="2"/>
        <v>800</v>
      </c>
      <c r="F30" s="11">
        <f t="shared" si="3"/>
        <v>4170.3500000000004</v>
      </c>
      <c r="G30" s="58">
        <f t="shared" ref="G30" si="4">(E30*F30)/1000</f>
        <v>3336.2800000000007</v>
      </c>
    </row>
    <row r="31" spans="2:8" x14ac:dyDescent="0.25">
      <c r="B31" s="2" t="s">
        <v>37</v>
      </c>
      <c r="C31" s="44">
        <v>16</v>
      </c>
      <c r="D31" s="12">
        <v>1.5</v>
      </c>
      <c r="E31" s="10">
        <f t="shared" si="2"/>
        <v>24</v>
      </c>
      <c r="F31" s="11">
        <f t="shared" si="3"/>
        <v>4170.3500000000004</v>
      </c>
      <c r="G31" s="58">
        <f t="shared" ref="G31:G40" si="5">(E31*F31)/1000</f>
        <v>100.08840000000001</v>
      </c>
    </row>
    <row r="32" spans="2:8" x14ac:dyDescent="0.25">
      <c r="B32" s="1" t="s">
        <v>15</v>
      </c>
      <c r="C32" s="44">
        <v>16</v>
      </c>
      <c r="D32" s="12">
        <v>30</v>
      </c>
      <c r="E32" s="10">
        <f t="shared" si="2"/>
        <v>480</v>
      </c>
      <c r="F32" s="11">
        <f t="shared" si="3"/>
        <v>4170.3500000000004</v>
      </c>
      <c r="G32" s="58">
        <f t="shared" si="5"/>
        <v>2001.7680000000003</v>
      </c>
    </row>
    <row r="33" spans="2:7" x14ac:dyDescent="0.25">
      <c r="B33" s="2" t="s">
        <v>4</v>
      </c>
      <c r="C33" s="44">
        <v>16</v>
      </c>
      <c r="D33" s="12">
        <v>1.5</v>
      </c>
      <c r="E33" s="10">
        <f t="shared" si="2"/>
        <v>24</v>
      </c>
      <c r="F33" s="11">
        <f t="shared" si="3"/>
        <v>4170.3500000000004</v>
      </c>
      <c r="G33" s="58">
        <f t="shared" si="5"/>
        <v>100.08840000000001</v>
      </c>
    </row>
    <row r="34" spans="2:7" x14ac:dyDescent="0.25">
      <c r="B34" s="1" t="s">
        <v>5</v>
      </c>
      <c r="C34" s="49">
        <v>4</v>
      </c>
      <c r="D34" s="14">
        <v>11</v>
      </c>
      <c r="E34" s="10">
        <f t="shared" si="2"/>
        <v>44</v>
      </c>
      <c r="F34" s="11">
        <f t="shared" si="3"/>
        <v>4170.3500000000004</v>
      </c>
      <c r="G34" s="58">
        <f t="shared" si="5"/>
        <v>183.49540000000002</v>
      </c>
    </row>
    <row r="35" spans="2:7" x14ac:dyDescent="0.25">
      <c r="B35" s="2" t="s">
        <v>6</v>
      </c>
      <c r="C35" s="44">
        <v>16</v>
      </c>
      <c r="D35" s="12">
        <v>1.5</v>
      </c>
      <c r="E35" s="10">
        <f t="shared" si="2"/>
        <v>24</v>
      </c>
      <c r="F35" s="11">
        <f t="shared" si="3"/>
        <v>4170.3500000000004</v>
      </c>
      <c r="G35" s="58">
        <f t="shared" si="5"/>
        <v>100.08840000000001</v>
      </c>
    </row>
    <row r="36" spans="2:7" x14ac:dyDescent="0.25">
      <c r="B36" s="2" t="s">
        <v>7</v>
      </c>
      <c r="C36" s="44">
        <v>32</v>
      </c>
      <c r="D36" s="12">
        <v>1.5</v>
      </c>
      <c r="E36" s="10">
        <f t="shared" si="2"/>
        <v>48</v>
      </c>
      <c r="F36" s="11">
        <f t="shared" si="3"/>
        <v>4170.3500000000004</v>
      </c>
      <c r="G36" s="58">
        <f t="shared" si="5"/>
        <v>200.17680000000001</v>
      </c>
    </row>
    <row r="37" spans="2:7" x14ac:dyDescent="0.25">
      <c r="B37" s="2" t="s">
        <v>16</v>
      </c>
      <c r="C37" s="44">
        <v>15</v>
      </c>
      <c r="D37" s="12">
        <v>40</v>
      </c>
      <c r="E37" s="10">
        <f t="shared" si="2"/>
        <v>600</v>
      </c>
      <c r="F37" s="11">
        <f>F36</f>
        <v>4170.3500000000004</v>
      </c>
      <c r="G37" s="58">
        <f t="shared" si="5"/>
        <v>2502.21</v>
      </c>
    </row>
    <row r="38" spans="2:7" x14ac:dyDescent="0.25">
      <c r="B38" s="2" t="s">
        <v>8</v>
      </c>
      <c r="C38" s="44">
        <v>16</v>
      </c>
      <c r="D38" s="12">
        <v>1.5</v>
      </c>
      <c r="E38" s="10">
        <f t="shared" si="2"/>
        <v>24</v>
      </c>
      <c r="F38" s="11">
        <f t="shared" si="3"/>
        <v>4170.3500000000004</v>
      </c>
      <c r="G38" s="58">
        <f t="shared" si="5"/>
        <v>100.08840000000001</v>
      </c>
    </row>
    <row r="39" spans="2:7" x14ac:dyDescent="0.25">
      <c r="B39" s="2" t="s">
        <v>17</v>
      </c>
      <c r="C39" s="44">
        <v>12</v>
      </c>
      <c r="D39" s="12">
        <v>40</v>
      </c>
      <c r="E39" s="10">
        <f t="shared" si="2"/>
        <v>480</v>
      </c>
      <c r="F39" s="11">
        <f t="shared" si="3"/>
        <v>4170.3500000000004</v>
      </c>
      <c r="G39" s="58">
        <f t="shared" si="5"/>
        <v>2001.7680000000003</v>
      </c>
    </row>
    <row r="40" spans="2:7" x14ac:dyDescent="0.25">
      <c r="B40" s="9" t="s">
        <v>9</v>
      </c>
      <c r="C40" s="44">
        <v>24</v>
      </c>
      <c r="D40" s="12">
        <v>1.5</v>
      </c>
      <c r="E40" s="10">
        <f t="shared" si="2"/>
        <v>36</v>
      </c>
      <c r="F40" s="11">
        <f t="shared" si="3"/>
        <v>4170.3500000000004</v>
      </c>
      <c r="G40" s="58">
        <f t="shared" si="5"/>
        <v>150.1326</v>
      </c>
    </row>
    <row r="41" spans="2:7" x14ac:dyDescent="0.25">
      <c r="B41" s="120" t="s">
        <v>35</v>
      </c>
      <c r="C41" s="120"/>
      <c r="D41" s="120"/>
      <c r="E41" s="120"/>
      <c r="F41" s="120"/>
      <c r="G41" s="55">
        <f>SUM(G42:G46)</f>
        <v>28291.654400000007</v>
      </c>
    </row>
    <row r="42" spans="2:7" x14ac:dyDescent="0.25">
      <c r="B42" s="141" t="s">
        <v>36</v>
      </c>
      <c r="C42" s="44">
        <v>45</v>
      </c>
      <c r="D42" s="12">
        <v>80</v>
      </c>
      <c r="E42" s="12">
        <f>C42*D42</f>
        <v>3600</v>
      </c>
      <c r="F42" s="11">
        <f>F40</f>
        <v>4170.3500000000004</v>
      </c>
      <c r="G42" s="58">
        <f>(E42*F42)/1000</f>
        <v>15013.260000000002</v>
      </c>
    </row>
    <row r="43" spans="2:7" x14ac:dyDescent="0.25">
      <c r="B43" s="141"/>
      <c r="C43" s="44">
        <v>5</v>
      </c>
      <c r="D43" s="12">
        <v>120</v>
      </c>
      <c r="E43" s="12">
        <f>C43*D43</f>
        <v>600</v>
      </c>
      <c r="F43" s="11">
        <f>F42</f>
        <v>4170.3500000000004</v>
      </c>
      <c r="G43" s="58">
        <f t="shared" ref="G43:G46" si="6">(E43*F43)/1000</f>
        <v>2502.21</v>
      </c>
    </row>
    <row r="44" spans="2:7" x14ac:dyDescent="0.25">
      <c r="B44" s="141"/>
      <c r="C44" s="44">
        <v>9</v>
      </c>
      <c r="D44" s="12">
        <v>80</v>
      </c>
      <c r="E44" s="12">
        <f>C44*D44</f>
        <v>720</v>
      </c>
      <c r="F44" s="11">
        <f>F43</f>
        <v>4170.3500000000004</v>
      </c>
      <c r="G44" s="58">
        <f t="shared" si="6"/>
        <v>3002.6520000000005</v>
      </c>
    </row>
    <row r="45" spans="2:7" x14ac:dyDescent="0.25">
      <c r="B45" s="79"/>
      <c r="C45" s="44">
        <v>23</v>
      </c>
      <c r="D45" s="12">
        <v>80</v>
      </c>
      <c r="E45" s="12">
        <f>C45*D45</f>
        <v>1840</v>
      </c>
      <c r="F45" s="11">
        <f>F43</f>
        <v>4170.3500000000004</v>
      </c>
      <c r="G45" s="58">
        <f t="shared" si="6"/>
        <v>7673.4440000000013</v>
      </c>
    </row>
    <row r="46" spans="2:7" x14ac:dyDescent="0.25">
      <c r="B46" s="72"/>
      <c r="C46" s="44">
        <v>2</v>
      </c>
      <c r="D46" s="12">
        <v>12</v>
      </c>
      <c r="E46" s="12">
        <f>C46*D46</f>
        <v>24</v>
      </c>
      <c r="F46" s="11">
        <f>F45</f>
        <v>4170.3500000000004</v>
      </c>
      <c r="G46" s="58">
        <f t="shared" si="6"/>
        <v>100.08840000000001</v>
      </c>
    </row>
    <row r="47" spans="2:7" x14ac:dyDescent="0.25">
      <c r="B47" s="120" t="s">
        <v>14</v>
      </c>
      <c r="C47" s="120"/>
      <c r="D47" s="120"/>
      <c r="E47" s="120"/>
      <c r="F47" s="120"/>
      <c r="G47" s="55">
        <f>SUM(G48:G85)</f>
        <v>118298.896179</v>
      </c>
    </row>
    <row r="48" spans="2:7" ht="15" customHeight="1" x14ac:dyDescent="0.25">
      <c r="B48" s="124" t="s">
        <v>44</v>
      </c>
      <c r="C48" s="36">
        <v>30</v>
      </c>
      <c r="D48" s="17">
        <v>35</v>
      </c>
      <c r="E48" s="4">
        <f>C48*D48</f>
        <v>1050</v>
      </c>
      <c r="F48" s="7">
        <f>F44</f>
        <v>4170.3500000000004</v>
      </c>
      <c r="G48" s="60">
        <f>(E48*F48)/1000</f>
        <v>4378.8675000000003</v>
      </c>
    </row>
    <row r="49" spans="2:7" x14ac:dyDescent="0.25">
      <c r="B49" s="125"/>
      <c r="C49" s="36">
        <v>6</v>
      </c>
      <c r="D49" s="17">
        <v>100</v>
      </c>
      <c r="E49" s="4">
        <f t="shared" ref="E49:E52" si="7">C49*D49</f>
        <v>600</v>
      </c>
      <c r="F49" s="7">
        <f>F48</f>
        <v>4170.3500000000004</v>
      </c>
      <c r="G49" s="60">
        <f t="shared" ref="G49:G52" si="8">(E49*F49)/1000</f>
        <v>2502.21</v>
      </c>
    </row>
    <row r="50" spans="2:7" x14ac:dyDescent="0.25">
      <c r="B50" s="125"/>
      <c r="C50" s="36">
        <v>2</v>
      </c>
      <c r="D50" s="17">
        <v>11</v>
      </c>
      <c r="E50" s="4">
        <f t="shared" si="7"/>
        <v>22</v>
      </c>
      <c r="F50" s="7">
        <f t="shared" ref="F50:F60" si="9">F48</f>
        <v>4170.3500000000004</v>
      </c>
      <c r="G50" s="60">
        <f t="shared" si="8"/>
        <v>91.747700000000009</v>
      </c>
    </row>
    <row r="51" spans="2:7" x14ac:dyDescent="0.25">
      <c r="B51" s="125"/>
      <c r="C51" s="50">
        <v>8</v>
      </c>
      <c r="D51" s="18">
        <v>11</v>
      </c>
      <c r="E51" s="4">
        <f t="shared" si="7"/>
        <v>88</v>
      </c>
      <c r="F51" s="7">
        <f t="shared" si="9"/>
        <v>4170.3500000000004</v>
      </c>
      <c r="G51" s="60">
        <f t="shared" si="8"/>
        <v>366.99080000000004</v>
      </c>
    </row>
    <row r="52" spans="2:7" x14ac:dyDescent="0.25">
      <c r="B52" s="125"/>
      <c r="C52" s="50">
        <v>10</v>
      </c>
      <c r="D52" s="18">
        <v>17</v>
      </c>
      <c r="E52" s="4">
        <f t="shared" si="7"/>
        <v>170</v>
      </c>
      <c r="F52" s="7">
        <f t="shared" si="9"/>
        <v>4170.3500000000004</v>
      </c>
      <c r="G52" s="60">
        <f t="shared" si="8"/>
        <v>708.95950000000016</v>
      </c>
    </row>
    <row r="53" spans="2:7" x14ac:dyDescent="0.25">
      <c r="B53" s="125"/>
      <c r="C53" s="36">
        <v>23</v>
      </c>
      <c r="D53" s="17">
        <v>24</v>
      </c>
      <c r="E53" s="4">
        <f t="shared" ref="E53:E60" si="10">C53*D53</f>
        <v>552</v>
      </c>
      <c r="F53" s="7">
        <f t="shared" si="9"/>
        <v>4170.3500000000004</v>
      </c>
      <c r="G53" s="60">
        <f>(E53*F53)/1000</f>
        <v>2302.0332000000003</v>
      </c>
    </row>
    <row r="54" spans="2:7" x14ac:dyDescent="0.25">
      <c r="B54" s="125"/>
      <c r="C54" s="36">
        <v>21</v>
      </c>
      <c r="D54" s="17">
        <v>30</v>
      </c>
      <c r="E54" s="4">
        <f t="shared" si="10"/>
        <v>630</v>
      </c>
      <c r="F54" s="7">
        <f t="shared" si="9"/>
        <v>4170.3500000000004</v>
      </c>
      <c r="G54" s="60">
        <f t="shared" ref="G54:G60" si="11">(E54*F54)/1000</f>
        <v>2627.3204999999998</v>
      </c>
    </row>
    <row r="55" spans="2:7" x14ac:dyDescent="0.25">
      <c r="B55" s="125"/>
      <c r="C55" s="36">
        <v>5</v>
      </c>
      <c r="D55" s="17">
        <v>17</v>
      </c>
      <c r="E55" s="4">
        <f t="shared" si="10"/>
        <v>85</v>
      </c>
      <c r="F55" s="7">
        <f t="shared" si="9"/>
        <v>4170.3500000000004</v>
      </c>
      <c r="G55" s="60">
        <f t="shared" si="11"/>
        <v>354.47975000000008</v>
      </c>
    </row>
    <row r="56" spans="2:7" x14ac:dyDescent="0.25">
      <c r="B56" s="125"/>
      <c r="C56" s="36">
        <v>6</v>
      </c>
      <c r="D56" s="17">
        <v>11</v>
      </c>
      <c r="E56" s="4">
        <f t="shared" si="10"/>
        <v>66</v>
      </c>
      <c r="F56" s="7">
        <f t="shared" si="9"/>
        <v>4170.3500000000004</v>
      </c>
      <c r="G56" s="60">
        <f t="shared" si="11"/>
        <v>275.24310000000003</v>
      </c>
    </row>
    <row r="57" spans="2:7" x14ac:dyDescent="0.25">
      <c r="B57" s="125"/>
      <c r="C57" s="36">
        <v>6</v>
      </c>
      <c r="D57" s="17">
        <v>30</v>
      </c>
      <c r="E57" s="4">
        <f t="shared" si="10"/>
        <v>180</v>
      </c>
      <c r="F57" s="7">
        <f t="shared" si="9"/>
        <v>4170.3500000000004</v>
      </c>
      <c r="G57" s="60">
        <f t="shared" si="11"/>
        <v>750.66300000000012</v>
      </c>
    </row>
    <row r="58" spans="2:7" x14ac:dyDescent="0.25">
      <c r="B58" s="125"/>
      <c r="C58" s="36">
        <v>26</v>
      </c>
      <c r="D58" s="17">
        <v>17</v>
      </c>
      <c r="E58" s="4">
        <f t="shared" si="10"/>
        <v>442</v>
      </c>
      <c r="F58" s="7">
        <f t="shared" si="9"/>
        <v>4170.3500000000004</v>
      </c>
      <c r="G58" s="60">
        <f t="shared" si="11"/>
        <v>1843.2947000000001</v>
      </c>
    </row>
    <row r="59" spans="2:7" x14ac:dyDescent="0.25">
      <c r="B59" s="125"/>
      <c r="C59" s="36">
        <v>33</v>
      </c>
      <c r="D59" s="17">
        <v>17</v>
      </c>
      <c r="E59" s="4">
        <f t="shared" si="10"/>
        <v>561</v>
      </c>
      <c r="F59" s="7">
        <f t="shared" si="9"/>
        <v>4170.3500000000004</v>
      </c>
      <c r="G59" s="60">
        <f t="shared" si="11"/>
        <v>2339.5663500000001</v>
      </c>
    </row>
    <row r="60" spans="2:7" x14ac:dyDescent="0.25">
      <c r="B60" s="125"/>
      <c r="C60" s="36">
        <v>8</v>
      </c>
      <c r="D60" s="17">
        <v>30</v>
      </c>
      <c r="E60" s="4">
        <f t="shared" si="10"/>
        <v>240</v>
      </c>
      <c r="F60" s="7">
        <f t="shared" si="9"/>
        <v>4170.3500000000004</v>
      </c>
      <c r="G60" s="60">
        <f t="shared" si="11"/>
        <v>1000.8840000000001</v>
      </c>
    </row>
    <row r="61" spans="2:7" x14ac:dyDescent="0.25">
      <c r="B61" s="125"/>
      <c r="C61" s="36">
        <v>14</v>
      </c>
      <c r="D61" s="17">
        <v>25</v>
      </c>
      <c r="E61" s="4">
        <f t="shared" ref="E61:E69" si="12">C61*D61</f>
        <v>350</v>
      </c>
      <c r="F61" s="7">
        <f t="shared" ref="F61" si="13">F50</f>
        <v>4170.3500000000004</v>
      </c>
      <c r="G61" s="60">
        <f t="shared" ref="G61:G62" si="14">(E61*F61)/1000</f>
        <v>1459.6225000000002</v>
      </c>
    </row>
    <row r="62" spans="2:7" x14ac:dyDescent="0.25">
      <c r="B62" s="125"/>
      <c r="C62" s="36">
        <v>19</v>
      </c>
      <c r="D62" s="17">
        <v>36</v>
      </c>
      <c r="E62" s="4">
        <f t="shared" si="12"/>
        <v>684</v>
      </c>
      <c r="F62" s="7">
        <f t="shared" ref="F62" si="15">F61</f>
        <v>4170.3500000000004</v>
      </c>
      <c r="G62" s="60">
        <f t="shared" si="14"/>
        <v>2852.5194000000006</v>
      </c>
    </row>
    <row r="63" spans="2:7" x14ac:dyDescent="0.25">
      <c r="B63" s="125"/>
      <c r="C63" s="107">
        <v>19</v>
      </c>
      <c r="D63" s="22">
        <v>13</v>
      </c>
      <c r="E63" s="100">
        <f t="shared" si="12"/>
        <v>247</v>
      </c>
      <c r="F63" s="85">
        <v>2735.85</v>
      </c>
      <c r="G63" s="61">
        <f t="shared" ref="G63:G69" si="16">(E63*F63)/1000</f>
        <v>675.75495000000001</v>
      </c>
    </row>
    <row r="64" spans="2:7" x14ac:dyDescent="0.25">
      <c r="B64" s="125"/>
      <c r="C64" s="107">
        <v>6</v>
      </c>
      <c r="D64" s="22">
        <v>36</v>
      </c>
      <c r="E64" s="100">
        <f t="shared" si="12"/>
        <v>216</v>
      </c>
      <c r="F64" s="85">
        <v>2735.85</v>
      </c>
      <c r="G64" s="61">
        <f t="shared" si="16"/>
        <v>590.94359999999995</v>
      </c>
    </row>
    <row r="65" spans="1:7" x14ac:dyDescent="0.25">
      <c r="B65" s="125"/>
      <c r="C65" s="107">
        <v>59</v>
      </c>
      <c r="D65" s="22">
        <v>36</v>
      </c>
      <c r="E65" s="100">
        <f t="shared" si="12"/>
        <v>2124</v>
      </c>
      <c r="F65" s="85">
        <v>4170.3500000000004</v>
      </c>
      <c r="G65" s="61">
        <f t="shared" si="16"/>
        <v>8857.8234000000011</v>
      </c>
    </row>
    <row r="66" spans="1:7" x14ac:dyDescent="0.25">
      <c r="B66" s="125"/>
      <c r="C66" s="107">
        <v>6</v>
      </c>
      <c r="D66" s="22">
        <v>120</v>
      </c>
      <c r="E66" s="100">
        <f t="shared" si="12"/>
        <v>720</v>
      </c>
      <c r="F66" s="85">
        <v>2150.35</v>
      </c>
      <c r="G66" s="61">
        <f t="shared" si="16"/>
        <v>1548.252</v>
      </c>
    </row>
    <row r="67" spans="1:7" x14ac:dyDescent="0.25">
      <c r="B67" s="125"/>
      <c r="C67" s="107">
        <v>3</v>
      </c>
      <c r="D67" s="22">
        <v>80</v>
      </c>
      <c r="E67" s="100">
        <f t="shared" si="12"/>
        <v>240</v>
      </c>
      <c r="F67" s="85">
        <v>2150.35</v>
      </c>
      <c r="G67" s="61">
        <f t="shared" si="16"/>
        <v>516.08399999999995</v>
      </c>
    </row>
    <row r="68" spans="1:7" x14ac:dyDescent="0.25">
      <c r="B68" s="125"/>
      <c r="C68" s="107">
        <v>8</v>
      </c>
      <c r="D68" s="22">
        <v>36</v>
      </c>
      <c r="E68" s="100">
        <f t="shared" si="12"/>
        <v>288</v>
      </c>
      <c r="F68" s="85">
        <v>3069.4670000000001</v>
      </c>
      <c r="G68" s="61">
        <f t="shared" si="16"/>
        <v>884.00649600000008</v>
      </c>
    </row>
    <row r="69" spans="1:7" x14ac:dyDescent="0.25">
      <c r="B69" s="126"/>
      <c r="C69" s="107">
        <v>9</v>
      </c>
      <c r="D69" s="22">
        <v>36</v>
      </c>
      <c r="E69" s="100">
        <f t="shared" si="12"/>
        <v>324</v>
      </c>
      <c r="F69" s="85">
        <v>3368.7669999999998</v>
      </c>
      <c r="G69" s="61">
        <f t="shared" si="16"/>
        <v>1091.4805079999999</v>
      </c>
    </row>
    <row r="70" spans="1:7" x14ac:dyDescent="0.25">
      <c r="B70" s="131" t="s">
        <v>43</v>
      </c>
      <c r="C70" s="36">
        <v>5</v>
      </c>
      <c r="D70" s="22">
        <v>150</v>
      </c>
      <c r="E70" s="100">
        <f>C70*D70</f>
        <v>750</v>
      </c>
      <c r="F70" s="7">
        <f>F61</f>
        <v>4170.3500000000004</v>
      </c>
      <c r="G70" s="61">
        <f>(E70*F70)/1000</f>
        <v>3127.7625000000003</v>
      </c>
    </row>
    <row r="71" spans="1:7" x14ac:dyDescent="0.25">
      <c r="B71" s="132"/>
      <c r="C71" s="36">
        <v>6</v>
      </c>
      <c r="D71" s="22">
        <v>139</v>
      </c>
      <c r="E71" s="100">
        <f t="shared" ref="E71:E77" si="17">C71*D71</f>
        <v>834</v>
      </c>
      <c r="F71" s="7">
        <f>F62</f>
        <v>4170.3500000000004</v>
      </c>
      <c r="G71" s="61">
        <f t="shared" ref="G71:G77" si="18">(E71*F71)/1000</f>
        <v>3478.0719000000004</v>
      </c>
    </row>
    <row r="72" spans="1:7" x14ac:dyDescent="0.25">
      <c r="B72" s="132"/>
      <c r="C72" s="36">
        <v>9</v>
      </c>
      <c r="D72" s="22">
        <v>120</v>
      </c>
      <c r="E72" s="100">
        <f t="shared" si="17"/>
        <v>1080</v>
      </c>
      <c r="F72" s="7">
        <f>F70</f>
        <v>4170.3500000000004</v>
      </c>
      <c r="G72" s="61">
        <f t="shared" si="18"/>
        <v>4503.9780000000001</v>
      </c>
    </row>
    <row r="73" spans="1:7" ht="15" customHeight="1" x14ac:dyDescent="0.25">
      <c r="B73" s="132"/>
      <c r="C73" s="36">
        <v>162</v>
      </c>
      <c r="D73" s="22">
        <v>80</v>
      </c>
      <c r="E73" s="100">
        <f t="shared" si="17"/>
        <v>12960</v>
      </c>
      <c r="F73" s="7">
        <f>F71</f>
        <v>4170.3500000000004</v>
      </c>
      <c r="G73" s="61">
        <f t="shared" si="18"/>
        <v>54047.736000000004</v>
      </c>
    </row>
    <row r="74" spans="1:7" ht="33" customHeight="1" x14ac:dyDescent="0.25">
      <c r="B74" s="132"/>
      <c r="C74" s="68">
        <v>17</v>
      </c>
      <c r="D74" s="74">
        <v>70</v>
      </c>
      <c r="E74" s="4">
        <f t="shared" si="17"/>
        <v>1190</v>
      </c>
      <c r="F74" s="7">
        <f t="shared" ref="F74" si="19">F70</f>
        <v>4170.3500000000004</v>
      </c>
      <c r="G74" s="75">
        <f t="shared" si="18"/>
        <v>4962.7165000000005</v>
      </c>
    </row>
    <row r="75" spans="1:7" x14ac:dyDescent="0.25">
      <c r="B75" s="132"/>
      <c r="C75" s="36">
        <v>16</v>
      </c>
      <c r="D75" s="22">
        <v>50</v>
      </c>
      <c r="E75" s="100">
        <f t="shared" si="17"/>
        <v>800</v>
      </c>
      <c r="F75" s="7">
        <f t="shared" ref="F75" si="20">F74</f>
        <v>4170.3500000000004</v>
      </c>
      <c r="G75" s="61">
        <f t="shared" si="18"/>
        <v>3336.2800000000007</v>
      </c>
    </row>
    <row r="76" spans="1:7" x14ac:dyDescent="0.25">
      <c r="B76" s="132"/>
      <c r="C76" s="36">
        <v>17</v>
      </c>
      <c r="D76" s="22">
        <v>35</v>
      </c>
      <c r="E76" s="100">
        <f t="shared" si="17"/>
        <v>595</v>
      </c>
      <c r="F76" s="7">
        <f>F74</f>
        <v>4170.3500000000004</v>
      </c>
      <c r="G76" s="61">
        <f t="shared" si="18"/>
        <v>2481.3582500000002</v>
      </c>
    </row>
    <row r="77" spans="1:7" x14ac:dyDescent="0.25">
      <c r="B77" s="133"/>
      <c r="C77" s="36">
        <v>12</v>
      </c>
      <c r="D77" s="22">
        <v>11</v>
      </c>
      <c r="E77" s="100">
        <f t="shared" si="17"/>
        <v>132</v>
      </c>
      <c r="F77" s="7">
        <f>F75</f>
        <v>4170.3500000000004</v>
      </c>
      <c r="G77" s="61">
        <f t="shared" si="18"/>
        <v>550.48620000000005</v>
      </c>
    </row>
    <row r="78" spans="1:7" ht="15.75" customHeight="1" x14ac:dyDescent="0.25">
      <c r="A78" s="93"/>
      <c r="B78" s="120" t="s">
        <v>111</v>
      </c>
      <c r="C78" s="120"/>
      <c r="D78" s="120"/>
      <c r="E78" s="120"/>
      <c r="F78" s="120"/>
      <c r="G78" s="112"/>
    </row>
    <row r="79" spans="1:7" ht="30" customHeight="1" x14ac:dyDescent="0.25">
      <c r="A79" s="93"/>
      <c r="B79" s="15" t="s">
        <v>118</v>
      </c>
      <c r="C79" s="45">
        <v>17</v>
      </c>
      <c r="D79" s="88">
        <v>28</v>
      </c>
      <c r="E79" s="15">
        <f t="shared" ref="E79:E85" si="21">C79*D79</f>
        <v>476</v>
      </c>
      <c r="F79" s="88">
        <v>2735.85</v>
      </c>
      <c r="G79" s="89">
        <f t="shared" ref="G79:G85" si="22">(E79*F79)/1000</f>
        <v>1302.2646</v>
      </c>
    </row>
    <row r="80" spans="1:7" ht="30" customHeight="1" x14ac:dyDescent="0.25">
      <c r="A80" s="93"/>
      <c r="B80" s="90" t="s">
        <v>119</v>
      </c>
      <c r="C80" s="45">
        <v>6</v>
      </c>
      <c r="D80" s="88">
        <v>19</v>
      </c>
      <c r="E80" s="15">
        <f t="shared" si="21"/>
        <v>114</v>
      </c>
      <c r="F80" s="88">
        <v>4170.3500000000004</v>
      </c>
      <c r="G80" s="89">
        <f t="shared" si="22"/>
        <v>475.41990000000004</v>
      </c>
    </row>
    <row r="81" spans="1:7" ht="30" customHeight="1" x14ac:dyDescent="0.25">
      <c r="A81" s="93"/>
      <c r="B81" s="90" t="s">
        <v>120</v>
      </c>
      <c r="C81" s="45">
        <v>24</v>
      </c>
      <c r="D81" s="88">
        <v>6</v>
      </c>
      <c r="E81" s="15">
        <f t="shared" si="21"/>
        <v>144</v>
      </c>
      <c r="F81" s="88">
        <v>4170.3500000000004</v>
      </c>
      <c r="G81" s="89">
        <f t="shared" si="22"/>
        <v>600.53039999999999</v>
      </c>
    </row>
    <row r="82" spans="1:7" ht="30" customHeight="1" x14ac:dyDescent="0.25">
      <c r="A82" s="93"/>
      <c r="B82" s="90" t="s">
        <v>143</v>
      </c>
      <c r="C82" s="45">
        <v>1</v>
      </c>
      <c r="D82" s="88">
        <v>5</v>
      </c>
      <c r="E82" s="15">
        <f t="shared" si="21"/>
        <v>5</v>
      </c>
      <c r="F82" s="88">
        <v>2341.33</v>
      </c>
      <c r="G82" s="89">
        <f t="shared" si="22"/>
        <v>11.70665</v>
      </c>
    </row>
    <row r="83" spans="1:7" ht="30" customHeight="1" x14ac:dyDescent="0.25">
      <c r="A83" s="93"/>
      <c r="B83" s="90" t="s">
        <v>144</v>
      </c>
      <c r="C83" s="45">
        <v>3</v>
      </c>
      <c r="D83" s="88">
        <v>25</v>
      </c>
      <c r="E83" s="15">
        <f t="shared" si="21"/>
        <v>75</v>
      </c>
      <c r="F83" s="88">
        <v>2341.33</v>
      </c>
      <c r="G83" s="89">
        <f t="shared" si="22"/>
        <v>175.59975</v>
      </c>
    </row>
    <row r="84" spans="1:7" ht="30" customHeight="1" x14ac:dyDescent="0.25">
      <c r="A84" s="93"/>
      <c r="B84" s="90" t="s">
        <v>145</v>
      </c>
      <c r="C84" s="45">
        <v>5</v>
      </c>
      <c r="D84" s="88">
        <v>40</v>
      </c>
      <c r="E84" s="15">
        <f t="shared" si="21"/>
        <v>200</v>
      </c>
      <c r="F84" s="88">
        <v>2341.33</v>
      </c>
      <c r="G84" s="89">
        <f t="shared" si="22"/>
        <v>468.26600000000002</v>
      </c>
    </row>
    <row r="85" spans="1:7" ht="30" customHeight="1" x14ac:dyDescent="0.25">
      <c r="A85" s="93"/>
      <c r="B85" s="113" t="s">
        <v>146</v>
      </c>
      <c r="C85" s="45">
        <v>9</v>
      </c>
      <c r="D85" s="88">
        <v>25</v>
      </c>
      <c r="E85" s="15">
        <f t="shared" si="21"/>
        <v>225</v>
      </c>
      <c r="F85" s="88">
        <v>3368.7669999999998</v>
      </c>
      <c r="G85" s="89">
        <f t="shared" si="22"/>
        <v>757.97257500000001</v>
      </c>
    </row>
    <row r="86" spans="1:7" x14ac:dyDescent="0.25">
      <c r="B86" s="120" t="s">
        <v>147</v>
      </c>
      <c r="C86" s="120"/>
      <c r="D86" s="120"/>
      <c r="E86" s="120"/>
      <c r="F86" s="120"/>
      <c r="G86" s="55">
        <f>G87+G88</f>
        <v>34881.419299999994</v>
      </c>
    </row>
    <row r="87" spans="1:7" x14ac:dyDescent="0.25">
      <c r="B87" t="s">
        <v>148</v>
      </c>
      <c r="C87" s="45">
        <v>274</v>
      </c>
      <c r="D87" s="88">
        <v>11.2</v>
      </c>
      <c r="E87" s="15">
        <f t="shared" ref="E87:E88" si="23">C87*D87</f>
        <v>3068.7999999999997</v>
      </c>
      <c r="F87" s="88">
        <v>8760</v>
      </c>
      <c r="G87" s="89">
        <f t="shared" ref="G87:G88" si="24">(E87*F87)/1000</f>
        <v>26882.687999999995</v>
      </c>
    </row>
    <row r="88" spans="1:7" x14ac:dyDescent="0.25">
      <c r="B88" s="114" t="s">
        <v>149</v>
      </c>
      <c r="C88" s="45">
        <v>274</v>
      </c>
      <c r="D88" s="88">
        <v>7</v>
      </c>
      <c r="E88" s="15">
        <f t="shared" si="23"/>
        <v>1918</v>
      </c>
      <c r="F88" s="148">
        <f>F90</f>
        <v>4170.3500000000004</v>
      </c>
      <c r="G88" s="89">
        <f t="shared" si="24"/>
        <v>7998.7313000000004</v>
      </c>
    </row>
    <row r="89" spans="1:7" x14ac:dyDescent="0.25">
      <c r="B89" s="120" t="s">
        <v>66</v>
      </c>
      <c r="C89" s="120"/>
      <c r="D89" s="120"/>
      <c r="E89" s="120"/>
      <c r="F89" s="120"/>
      <c r="G89" s="55">
        <f>SUM(G90:G134)</f>
        <v>12432.501962000004</v>
      </c>
    </row>
    <row r="90" spans="1:7" x14ac:dyDescent="0.25">
      <c r="B90" s="3" t="s">
        <v>18</v>
      </c>
      <c r="C90" s="51">
        <v>4</v>
      </c>
      <c r="D90" s="19">
        <v>17</v>
      </c>
      <c r="E90" s="101">
        <f>C90*D90</f>
        <v>68</v>
      </c>
      <c r="F90" s="20">
        <f>F77</f>
        <v>4170.3500000000004</v>
      </c>
      <c r="G90" s="61">
        <f>(E90*F90)/1000</f>
        <v>283.58380000000005</v>
      </c>
    </row>
    <row r="91" spans="1:7" x14ac:dyDescent="0.25">
      <c r="B91" s="17" t="s">
        <v>19</v>
      </c>
      <c r="C91" s="51">
        <v>4</v>
      </c>
      <c r="D91" s="19">
        <v>17</v>
      </c>
      <c r="E91" s="101">
        <f t="shared" ref="E91:E127" si="25">C91*D91</f>
        <v>68</v>
      </c>
      <c r="F91" s="20">
        <f>F90</f>
        <v>4170.3500000000004</v>
      </c>
      <c r="G91" s="61">
        <f t="shared" ref="G91:G104" si="26">(E91*F91)/1000</f>
        <v>283.58380000000005</v>
      </c>
    </row>
    <row r="92" spans="1:7" x14ac:dyDescent="0.25">
      <c r="B92" s="17" t="s">
        <v>20</v>
      </c>
      <c r="C92" s="51">
        <v>6</v>
      </c>
      <c r="D92" s="19">
        <v>17</v>
      </c>
      <c r="E92" s="101">
        <f t="shared" si="25"/>
        <v>102</v>
      </c>
      <c r="F92" s="20">
        <f t="shared" ref="F92:F104" si="27">F91</f>
        <v>4170.3500000000004</v>
      </c>
      <c r="G92" s="61">
        <f t="shared" si="26"/>
        <v>425.37569999999999</v>
      </c>
    </row>
    <row r="93" spans="1:7" x14ac:dyDescent="0.25">
      <c r="B93" s="2" t="s">
        <v>32</v>
      </c>
      <c r="C93" s="51">
        <v>28</v>
      </c>
      <c r="D93" s="19">
        <v>13</v>
      </c>
      <c r="E93" s="101">
        <f t="shared" si="25"/>
        <v>364</v>
      </c>
      <c r="F93" s="20">
        <f t="shared" si="27"/>
        <v>4170.3500000000004</v>
      </c>
      <c r="G93" s="61">
        <f t="shared" si="26"/>
        <v>1518.0074000000002</v>
      </c>
    </row>
    <row r="94" spans="1:7" x14ac:dyDescent="0.25">
      <c r="B94" s="17" t="s">
        <v>21</v>
      </c>
      <c r="C94" s="51">
        <v>13</v>
      </c>
      <c r="D94" s="19">
        <v>55</v>
      </c>
      <c r="E94" s="101">
        <f t="shared" si="25"/>
        <v>715</v>
      </c>
      <c r="F94" s="20">
        <f t="shared" si="27"/>
        <v>4170.3500000000004</v>
      </c>
      <c r="G94" s="61">
        <f t="shared" si="26"/>
        <v>2981.8002500000007</v>
      </c>
    </row>
    <row r="95" spans="1:7" x14ac:dyDescent="0.25">
      <c r="B95" s="17" t="s">
        <v>22</v>
      </c>
      <c r="C95" s="51">
        <v>10</v>
      </c>
      <c r="D95" s="19">
        <v>30</v>
      </c>
      <c r="E95" s="101">
        <f t="shared" si="25"/>
        <v>300</v>
      </c>
      <c r="F95" s="20">
        <f t="shared" si="27"/>
        <v>4170.3500000000004</v>
      </c>
      <c r="G95" s="61">
        <f t="shared" si="26"/>
        <v>1251.105</v>
      </c>
    </row>
    <row r="96" spans="1:7" x14ac:dyDescent="0.25">
      <c r="B96" s="17" t="s">
        <v>23</v>
      </c>
      <c r="C96" s="51">
        <v>1</v>
      </c>
      <c r="D96" s="19">
        <v>17</v>
      </c>
      <c r="E96" s="101">
        <f t="shared" si="25"/>
        <v>17</v>
      </c>
      <c r="F96" s="20">
        <f t="shared" si="27"/>
        <v>4170.3500000000004</v>
      </c>
      <c r="G96" s="61">
        <f t="shared" si="26"/>
        <v>70.895950000000013</v>
      </c>
    </row>
    <row r="97" spans="2:8" x14ac:dyDescent="0.25">
      <c r="B97" s="17" t="s">
        <v>24</v>
      </c>
      <c r="C97" s="51">
        <v>6</v>
      </c>
      <c r="D97" s="19">
        <v>30</v>
      </c>
      <c r="E97" s="101">
        <f t="shared" si="25"/>
        <v>180</v>
      </c>
      <c r="F97" s="20">
        <f t="shared" si="27"/>
        <v>4170.3500000000004</v>
      </c>
      <c r="G97" s="61">
        <f t="shared" si="26"/>
        <v>750.66300000000012</v>
      </c>
    </row>
    <row r="98" spans="2:8" x14ac:dyDescent="0.25">
      <c r="B98" s="17" t="s">
        <v>25</v>
      </c>
      <c r="C98" s="51">
        <v>2</v>
      </c>
      <c r="D98" s="19">
        <v>17</v>
      </c>
      <c r="E98" s="101">
        <f t="shared" si="25"/>
        <v>34</v>
      </c>
      <c r="F98" s="20">
        <f t="shared" si="27"/>
        <v>4170.3500000000004</v>
      </c>
      <c r="G98" s="61">
        <f t="shared" si="26"/>
        <v>141.79190000000003</v>
      </c>
    </row>
    <row r="99" spans="2:8" x14ac:dyDescent="0.25">
      <c r="B99" s="17" t="s">
        <v>26</v>
      </c>
      <c r="C99" s="51">
        <v>1</v>
      </c>
      <c r="D99" s="19">
        <v>30</v>
      </c>
      <c r="E99" s="101">
        <f t="shared" si="25"/>
        <v>30</v>
      </c>
      <c r="F99" s="20">
        <f t="shared" si="27"/>
        <v>4170.3500000000004</v>
      </c>
      <c r="G99" s="61">
        <f t="shared" si="26"/>
        <v>125.11050000000002</v>
      </c>
    </row>
    <row r="100" spans="2:8" x14ac:dyDescent="0.25">
      <c r="B100" s="17" t="s">
        <v>27</v>
      </c>
      <c r="C100" s="51">
        <v>3</v>
      </c>
      <c r="D100" s="19">
        <v>30</v>
      </c>
      <c r="E100" s="101">
        <f t="shared" si="25"/>
        <v>90</v>
      </c>
      <c r="F100" s="20">
        <f t="shared" si="27"/>
        <v>4170.3500000000004</v>
      </c>
      <c r="G100" s="61">
        <f t="shared" si="26"/>
        <v>375.33150000000006</v>
      </c>
    </row>
    <row r="101" spans="2:8" s="76" customFormat="1" x14ac:dyDescent="0.25">
      <c r="B101" s="4" t="s">
        <v>28</v>
      </c>
      <c r="C101" s="44">
        <v>1</v>
      </c>
      <c r="D101" s="16">
        <v>17</v>
      </c>
      <c r="E101" s="12">
        <f t="shared" si="25"/>
        <v>17</v>
      </c>
      <c r="F101" s="77">
        <f t="shared" si="27"/>
        <v>4170.3500000000004</v>
      </c>
      <c r="G101" s="75">
        <f t="shared" si="26"/>
        <v>70.895950000000013</v>
      </c>
    </row>
    <row r="102" spans="2:8" x14ac:dyDescent="0.25">
      <c r="B102" s="17" t="s">
        <v>29</v>
      </c>
      <c r="C102" s="51">
        <v>1</v>
      </c>
      <c r="D102" s="19">
        <v>17</v>
      </c>
      <c r="E102" s="101">
        <f t="shared" si="25"/>
        <v>17</v>
      </c>
      <c r="F102" s="20">
        <f t="shared" si="27"/>
        <v>4170.3500000000004</v>
      </c>
      <c r="G102" s="61">
        <f t="shared" si="26"/>
        <v>70.895950000000013</v>
      </c>
    </row>
    <row r="103" spans="2:8" x14ac:dyDescent="0.25">
      <c r="B103" s="17" t="s">
        <v>30</v>
      </c>
      <c r="C103" s="51">
        <v>1</v>
      </c>
      <c r="D103" s="19">
        <v>17</v>
      </c>
      <c r="E103" s="101">
        <f t="shared" si="25"/>
        <v>17</v>
      </c>
      <c r="F103" s="20">
        <f t="shared" si="27"/>
        <v>4170.3500000000004</v>
      </c>
      <c r="G103" s="61">
        <f t="shared" si="26"/>
        <v>70.895950000000013</v>
      </c>
    </row>
    <row r="104" spans="2:8" x14ac:dyDescent="0.25">
      <c r="B104" s="17" t="s">
        <v>31</v>
      </c>
      <c r="C104" s="51">
        <v>2</v>
      </c>
      <c r="D104" s="19">
        <v>17</v>
      </c>
      <c r="E104" s="101">
        <f t="shared" si="25"/>
        <v>34</v>
      </c>
      <c r="F104" s="20">
        <f t="shared" si="27"/>
        <v>4170.3500000000004</v>
      </c>
      <c r="G104" s="61">
        <f t="shared" si="26"/>
        <v>141.79190000000003</v>
      </c>
    </row>
    <row r="105" spans="2:8" x14ac:dyDescent="0.25">
      <c r="B105" s="17" t="s">
        <v>84</v>
      </c>
      <c r="C105" s="51">
        <v>2</v>
      </c>
      <c r="D105" s="19">
        <v>17</v>
      </c>
      <c r="E105" s="101">
        <f t="shared" si="25"/>
        <v>34</v>
      </c>
      <c r="F105" s="20">
        <f>F103</f>
        <v>4170.3500000000004</v>
      </c>
      <c r="G105" s="61">
        <f t="shared" ref="G105:G115" si="28">(E105*F105)/1000</f>
        <v>141.79190000000003</v>
      </c>
      <c r="H105" s="92"/>
    </row>
    <row r="106" spans="2:8" x14ac:dyDescent="0.25">
      <c r="B106" s="73" t="s">
        <v>85</v>
      </c>
      <c r="C106" s="51">
        <v>2</v>
      </c>
      <c r="D106" s="19">
        <v>17</v>
      </c>
      <c r="E106" s="101">
        <f t="shared" si="25"/>
        <v>34</v>
      </c>
      <c r="F106" s="20">
        <f t="shared" ref="F106:F121" si="29">F104</f>
        <v>4170.3500000000004</v>
      </c>
      <c r="G106" s="61">
        <f t="shared" si="28"/>
        <v>141.79190000000003</v>
      </c>
    </row>
    <row r="107" spans="2:8" x14ac:dyDescent="0.25">
      <c r="B107" s="73" t="s">
        <v>86</v>
      </c>
      <c r="C107" s="51">
        <v>1</v>
      </c>
      <c r="D107" s="19">
        <v>11</v>
      </c>
      <c r="E107" s="101">
        <f t="shared" si="25"/>
        <v>11</v>
      </c>
      <c r="F107" s="20">
        <f t="shared" si="29"/>
        <v>4170.3500000000004</v>
      </c>
      <c r="G107" s="61">
        <f t="shared" si="28"/>
        <v>45.873850000000004</v>
      </c>
    </row>
    <row r="108" spans="2:8" ht="30" x14ac:dyDescent="0.25">
      <c r="B108" s="9" t="s">
        <v>121</v>
      </c>
      <c r="C108" s="95">
        <v>21</v>
      </c>
      <c r="D108" s="96">
        <v>10</v>
      </c>
      <c r="E108" s="102">
        <f t="shared" si="25"/>
        <v>210</v>
      </c>
      <c r="F108" s="20">
        <f t="shared" si="29"/>
        <v>4170.3500000000004</v>
      </c>
      <c r="G108" s="61">
        <f t="shared" si="28"/>
        <v>875.77350000000013</v>
      </c>
      <c r="H108" s="92"/>
    </row>
    <row r="109" spans="2:8" ht="30" x14ac:dyDescent="0.25">
      <c r="B109" s="97" t="s">
        <v>122</v>
      </c>
      <c r="C109" s="95">
        <v>20</v>
      </c>
      <c r="D109" s="96">
        <v>11</v>
      </c>
      <c r="E109" s="102">
        <f t="shared" si="25"/>
        <v>220</v>
      </c>
      <c r="F109" s="20">
        <f t="shared" si="29"/>
        <v>4170.3500000000004</v>
      </c>
      <c r="G109" s="61">
        <f t="shared" si="28"/>
        <v>917.47700000000009</v>
      </c>
    </row>
    <row r="110" spans="2:8" x14ac:dyDescent="0.25">
      <c r="B110" s="84" t="s">
        <v>123</v>
      </c>
      <c r="C110" s="51">
        <v>1</v>
      </c>
      <c r="D110" s="19">
        <v>17</v>
      </c>
      <c r="E110" s="101">
        <f t="shared" si="25"/>
        <v>17</v>
      </c>
      <c r="F110" s="20">
        <f t="shared" si="29"/>
        <v>4170.3500000000004</v>
      </c>
      <c r="G110" s="61">
        <f t="shared" si="28"/>
        <v>70.895950000000013</v>
      </c>
      <c r="H110" s="92"/>
    </row>
    <row r="111" spans="2:8" x14ac:dyDescent="0.25">
      <c r="B111" s="80" t="s">
        <v>88</v>
      </c>
      <c r="C111" s="51">
        <v>1</v>
      </c>
      <c r="D111" s="19">
        <v>17</v>
      </c>
      <c r="E111" s="101">
        <f t="shared" si="25"/>
        <v>17</v>
      </c>
      <c r="F111" s="20">
        <f t="shared" si="29"/>
        <v>4170.3500000000004</v>
      </c>
      <c r="G111" s="61">
        <f t="shared" si="28"/>
        <v>70.895950000000013</v>
      </c>
    </row>
    <row r="112" spans="2:8" x14ac:dyDescent="0.25">
      <c r="B112" s="80" t="s">
        <v>89</v>
      </c>
      <c r="C112" s="51">
        <v>1</v>
      </c>
      <c r="D112" s="19">
        <v>17</v>
      </c>
      <c r="E112" s="101">
        <f t="shared" si="25"/>
        <v>17</v>
      </c>
      <c r="F112" s="20">
        <f t="shared" si="29"/>
        <v>4170.3500000000004</v>
      </c>
      <c r="G112" s="61">
        <f t="shared" si="28"/>
        <v>70.895950000000013</v>
      </c>
    </row>
    <row r="113" spans="2:7" x14ac:dyDescent="0.25">
      <c r="B113" s="80" t="s">
        <v>90</v>
      </c>
      <c r="C113" s="51">
        <v>1</v>
      </c>
      <c r="D113" s="19">
        <v>17</v>
      </c>
      <c r="E113" s="101">
        <f t="shared" si="25"/>
        <v>17</v>
      </c>
      <c r="F113" s="20">
        <f t="shared" si="29"/>
        <v>4170.3500000000004</v>
      </c>
      <c r="G113" s="61">
        <f t="shared" si="28"/>
        <v>70.895950000000013</v>
      </c>
    </row>
    <row r="114" spans="2:7" x14ac:dyDescent="0.25">
      <c r="B114" s="80" t="s">
        <v>91</v>
      </c>
      <c r="C114" s="51">
        <v>2</v>
      </c>
      <c r="D114" s="19">
        <v>17</v>
      </c>
      <c r="E114" s="101">
        <f t="shared" si="25"/>
        <v>34</v>
      </c>
      <c r="F114" s="20">
        <f t="shared" si="29"/>
        <v>4170.3500000000004</v>
      </c>
      <c r="G114" s="61">
        <f t="shared" si="28"/>
        <v>141.79190000000003</v>
      </c>
    </row>
    <row r="115" spans="2:7" x14ac:dyDescent="0.25">
      <c r="B115" s="17" t="s">
        <v>92</v>
      </c>
      <c r="C115" s="51">
        <v>3</v>
      </c>
      <c r="D115" s="19">
        <v>11</v>
      </c>
      <c r="E115" s="101">
        <f t="shared" si="25"/>
        <v>33</v>
      </c>
      <c r="F115" s="20">
        <f t="shared" si="29"/>
        <v>4170.3500000000004</v>
      </c>
      <c r="G115" s="61">
        <f t="shared" si="28"/>
        <v>137.62155000000001</v>
      </c>
    </row>
    <row r="116" spans="2:7" x14ac:dyDescent="0.25">
      <c r="B116" s="17" t="s">
        <v>124</v>
      </c>
      <c r="C116" s="68">
        <v>1</v>
      </c>
      <c r="D116" s="17">
        <v>17</v>
      </c>
      <c r="E116" s="102">
        <f t="shared" si="25"/>
        <v>17</v>
      </c>
      <c r="F116" s="20">
        <f t="shared" si="29"/>
        <v>4170.3500000000004</v>
      </c>
      <c r="G116" s="61">
        <f t="shared" ref="G116:G121" si="30">(E116*F116)/1000</f>
        <v>70.895950000000013</v>
      </c>
    </row>
    <row r="117" spans="2:7" x14ac:dyDescent="0.25">
      <c r="B117" s="17" t="s">
        <v>125</v>
      </c>
      <c r="C117" s="68">
        <v>1</v>
      </c>
      <c r="D117" s="17">
        <v>17</v>
      </c>
      <c r="E117" s="102">
        <f t="shared" si="25"/>
        <v>17</v>
      </c>
      <c r="F117" s="20">
        <f t="shared" si="29"/>
        <v>4170.3500000000004</v>
      </c>
      <c r="G117" s="61">
        <f t="shared" si="30"/>
        <v>70.895950000000013</v>
      </c>
    </row>
    <row r="118" spans="2:7" x14ac:dyDescent="0.25">
      <c r="B118" s="17" t="s">
        <v>126</v>
      </c>
      <c r="C118" s="68">
        <v>1</v>
      </c>
      <c r="D118" s="17">
        <v>17</v>
      </c>
      <c r="E118" s="102">
        <f t="shared" si="25"/>
        <v>17</v>
      </c>
      <c r="F118" s="20">
        <f t="shared" si="29"/>
        <v>4170.3500000000004</v>
      </c>
      <c r="G118" s="61">
        <f t="shared" si="30"/>
        <v>70.895950000000013</v>
      </c>
    </row>
    <row r="119" spans="2:7" x14ac:dyDescent="0.25">
      <c r="B119" s="17" t="s">
        <v>127</v>
      </c>
      <c r="C119" s="68">
        <v>1</v>
      </c>
      <c r="D119" s="17">
        <v>50</v>
      </c>
      <c r="E119" s="102">
        <f t="shared" si="25"/>
        <v>50</v>
      </c>
      <c r="F119" s="20">
        <f t="shared" si="29"/>
        <v>4170.3500000000004</v>
      </c>
      <c r="G119" s="61">
        <f t="shared" si="30"/>
        <v>208.51750000000004</v>
      </c>
    </row>
    <row r="120" spans="2:7" x14ac:dyDescent="0.25">
      <c r="B120" s="17" t="s">
        <v>128</v>
      </c>
      <c r="C120" s="68">
        <v>1</v>
      </c>
      <c r="D120" s="17">
        <v>17</v>
      </c>
      <c r="E120" s="102">
        <f t="shared" si="25"/>
        <v>17</v>
      </c>
      <c r="F120" s="20">
        <f t="shared" si="29"/>
        <v>4170.3500000000004</v>
      </c>
      <c r="G120" s="61">
        <f t="shared" si="30"/>
        <v>70.895950000000013</v>
      </c>
    </row>
    <row r="121" spans="2:7" x14ac:dyDescent="0.25">
      <c r="B121" s="17" t="s">
        <v>129</v>
      </c>
      <c r="C121" s="68">
        <v>1</v>
      </c>
      <c r="D121" s="17">
        <v>17</v>
      </c>
      <c r="E121" s="102">
        <f t="shared" si="25"/>
        <v>17</v>
      </c>
      <c r="F121" s="20">
        <f t="shared" si="29"/>
        <v>4170.3500000000004</v>
      </c>
      <c r="G121" s="61">
        <f t="shared" si="30"/>
        <v>70.895950000000013</v>
      </c>
    </row>
    <row r="122" spans="2:7" x14ac:dyDescent="0.25">
      <c r="B122" s="17" t="s">
        <v>107</v>
      </c>
      <c r="C122" s="108">
        <v>1</v>
      </c>
      <c r="D122" s="19">
        <v>17</v>
      </c>
      <c r="E122" s="101">
        <f t="shared" si="25"/>
        <v>17</v>
      </c>
      <c r="F122" s="87">
        <v>3880.5329999999999</v>
      </c>
      <c r="G122" s="61">
        <f t="shared" ref="G122:G127" si="31">(E122*F122)/1000</f>
        <v>65.969060999999996</v>
      </c>
    </row>
    <row r="123" spans="2:7" x14ac:dyDescent="0.25">
      <c r="B123" s="17" t="s">
        <v>108</v>
      </c>
      <c r="C123" s="108">
        <v>3</v>
      </c>
      <c r="D123" s="19">
        <v>30</v>
      </c>
      <c r="E123" s="101">
        <f t="shared" si="25"/>
        <v>90</v>
      </c>
      <c r="F123" s="87">
        <v>2735.85</v>
      </c>
      <c r="G123" s="61">
        <f t="shared" si="31"/>
        <v>246.22649999999999</v>
      </c>
    </row>
    <row r="124" spans="2:7" x14ac:dyDescent="0.25">
      <c r="B124" s="17" t="s">
        <v>109</v>
      </c>
      <c r="C124" s="108">
        <v>1</v>
      </c>
      <c r="D124" s="19">
        <v>17</v>
      </c>
      <c r="E124" s="101">
        <f t="shared" si="25"/>
        <v>17</v>
      </c>
      <c r="F124" s="87">
        <v>2735.85</v>
      </c>
      <c r="G124" s="61">
        <f t="shared" si="31"/>
        <v>46.509449999999994</v>
      </c>
    </row>
    <row r="125" spans="2:7" x14ac:dyDescent="0.25">
      <c r="B125" s="17" t="s">
        <v>110</v>
      </c>
      <c r="C125" s="108">
        <v>1</v>
      </c>
      <c r="D125" s="19">
        <v>30</v>
      </c>
      <c r="E125" s="101">
        <f t="shared" si="25"/>
        <v>30</v>
      </c>
      <c r="F125" s="87">
        <v>1360.433</v>
      </c>
      <c r="G125" s="61">
        <f t="shared" si="31"/>
        <v>40.812989999999999</v>
      </c>
    </row>
    <row r="126" spans="2:7" x14ac:dyDescent="0.25">
      <c r="B126" s="17" t="s">
        <v>88</v>
      </c>
      <c r="C126" s="108">
        <v>1</v>
      </c>
      <c r="D126" s="19">
        <v>17</v>
      </c>
      <c r="E126" s="101">
        <f t="shared" si="25"/>
        <v>17</v>
      </c>
      <c r="F126" s="87">
        <v>1360.433</v>
      </c>
      <c r="G126" s="61">
        <f t="shared" si="31"/>
        <v>23.127361000000001</v>
      </c>
    </row>
    <row r="127" spans="2:7" x14ac:dyDescent="0.25">
      <c r="B127" s="17" t="s">
        <v>108</v>
      </c>
      <c r="C127" s="108">
        <v>1</v>
      </c>
      <c r="D127" s="19">
        <v>11</v>
      </c>
      <c r="E127" s="101">
        <f t="shared" si="25"/>
        <v>11</v>
      </c>
      <c r="F127" s="87">
        <v>1274.4000000000001</v>
      </c>
      <c r="G127" s="61">
        <f t="shared" si="31"/>
        <v>14.018400000000002</v>
      </c>
    </row>
    <row r="128" spans="2:7" x14ac:dyDescent="0.25">
      <c r="B128" s="109" t="s">
        <v>112</v>
      </c>
      <c r="C128" s="110">
        <v>1</v>
      </c>
      <c r="D128" s="111">
        <v>17</v>
      </c>
      <c r="E128" s="101">
        <f t="shared" ref="E128:E134" si="32">C128*D128</f>
        <v>17</v>
      </c>
      <c r="F128" s="87">
        <v>1275.4000000000001</v>
      </c>
      <c r="G128" s="61">
        <f t="shared" ref="G128:G134" si="33">(E128*F128)/1000</f>
        <v>21.681800000000003</v>
      </c>
    </row>
    <row r="129" spans="2:7" x14ac:dyDescent="0.25">
      <c r="B129" s="109" t="s">
        <v>113</v>
      </c>
      <c r="C129" s="110">
        <v>1</v>
      </c>
      <c r="D129" s="111">
        <v>17</v>
      </c>
      <c r="E129" s="101">
        <f t="shared" si="32"/>
        <v>17</v>
      </c>
      <c r="F129" s="87">
        <v>1276.4000000000001</v>
      </c>
      <c r="G129" s="61">
        <f t="shared" si="33"/>
        <v>21.698800000000002</v>
      </c>
    </row>
    <row r="130" spans="2:7" x14ac:dyDescent="0.25">
      <c r="B130" s="109" t="s">
        <v>114</v>
      </c>
      <c r="C130" s="110">
        <v>1</v>
      </c>
      <c r="D130" s="111">
        <v>17</v>
      </c>
      <c r="E130" s="101">
        <f t="shared" si="32"/>
        <v>17</v>
      </c>
      <c r="F130" s="87">
        <v>1277.4000000000001</v>
      </c>
      <c r="G130" s="61">
        <f t="shared" si="33"/>
        <v>21.715800000000002</v>
      </c>
    </row>
    <row r="131" spans="2:7" x14ac:dyDescent="0.25">
      <c r="B131" s="109" t="s">
        <v>115</v>
      </c>
      <c r="C131" s="110">
        <v>1</v>
      </c>
      <c r="D131" s="111">
        <v>17</v>
      </c>
      <c r="E131" s="101">
        <f t="shared" si="32"/>
        <v>17</v>
      </c>
      <c r="F131" s="87">
        <v>1278.4000000000001</v>
      </c>
      <c r="G131" s="61">
        <f t="shared" si="33"/>
        <v>21.732800000000005</v>
      </c>
    </row>
    <row r="132" spans="2:7" x14ac:dyDescent="0.25">
      <c r="B132" s="109" t="s">
        <v>116</v>
      </c>
      <c r="C132" s="110">
        <v>1</v>
      </c>
      <c r="D132" s="111">
        <v>30</v>
      </c>
      <c r="E132" s="101">
        <f t="shared" si="32"/>
        <v>30</v>
      </c>
      <c r="F132" s="87">
        <v>1279.4000000000001</v>
      </c>
      <c r="G132" s="61">
        <f t="shared" si="33"/>
        <v>38.381999999999998</v>
      </c>
    </row>
    <row r="133" spans="2:7" x14ac:dyDescent="0.25">
      <c r="B133" s="109" t="s">
        <v>117</v>
      </c>
      <c r="C133" s="110">
        <v>1</v>
      </c>
      <c r="D133" s="111">
        <v>30</v>
      </c>
      <c r="E133" s="101">
        <f t="shared" si="32"/>
        <v>30</v>
      </c>
      <c r="F133" s="87">
        <v>1280.4000000000001</v>
      </c>
      <c r="G133" s="61">
        <f t="shared" si="33"/>
        <v>38.411999999999999</v>
      </c>
    </row>
    <row r="134" spans="2:7" x14ac:dyDescent="0.25">
      <c r="B134" s="109" t="s">
        <v>117</v>
      </c>
      <c r="C134" s="110">
        <v>1</v>
      </c>
      <c r="D134" s="111">
        <v>17</v>
      </c>
      <c r="E134" s="101">
        <f t="shared" si="32"/>
        <v>17</v>
      </c>
      <c r="F134" s="87">
        <v>1281.4000000000001</v>
      </c>
      <c r="G134" s="61">
        <f t="shared" si="33"/>
        <v>21.783800000000003</v>
      </c>
    </row>
    <row r="135" spans="2:7" x14ac:dyDescent="0.25">
      <c r="B135" s="120" t="s">
        <v>45</v>
      </c>
      <c r="C135" s="120"/>
      <c r="D135" s="120"/>
      <c r="E135" s="120"/>
      <c r="F135" s="120"/>
      <c r="G135" s="55">
        <f>G136-G147</f>
        <v>39217.97139999998</v>
      </c>
    </row>
    <row r="136" spans="2:7" x14ac:dyDescent="0.25">
      <c r="B136" s="122" t="s">
        <v>46</v>
      </c>
      <c r="C136" s="123"/>
      <c r="D136" s="123"/>
      <c r="E136" s="123"/>
      <c r="F136" s="123"/>
      <c r="G136" s="62">
        <f>SUM(G137:G146)</f>
        <v>560248.98935000005</v>
      </c>
    </row>
    <row r="137" spans="2:7" x14ac:dyDescent="0.25">
      <c r="B137" s="124" t="s">
        <v>46</v>
      </c>
      <c r="C137" s="36">
        <v>3328</v>
      </c>
      <c r="D137" s="22">
        <v>17</v>
      </c>
      <c r="E137" s="101">
        <f>C137*D137</f>
        <v>56576</v>
      </c>
      <c r="F137" s="20">
        <f>F104</f>
        <v>4170.3500000000004</v>
      </c>
      <c r="G137" s="63">
        <f>(E137*F137)/1000</f>
        <v>235941.72160000002</v>
      </c>
    </row>
    <row r="138" spans="2:7" x14ac:dyDescent="0.25">
      <c r="B138" s="125"/>
      <c r="C138" s="36">
        <v>859</v>
      </c>
      <c r="D138" s="22">
        <v>30</v>
      </c>
      <c r="E138" s="101">
        <f t="shared" ref="E138:E146" si="34">C138*D138</f>
        <v>25770</v>
      </c>
      <c r="F138" s="20">
        <f>F137</f>
        <v>4170.3500000000004</v>
      </c>
      <c r="G138" s="63">
        <f t="shared" ref="G138:G146" si="35">(E138*F138)/1000</f>
        <v>107469.91950000002</v>
      </c>
    </row>
    <row r="139" spans="2:7" x14ac:dyDescent="0.25">
      <c r="B139" s="125"/>
      <c r="C139" s="36">
        <v>318</v>
      </c>
      <c r="D139" s="22">
        <v>40</v>
      </c>
      <c r="E139" s="101">
        <f t="shared" si="34"/>
        <v>12720</v>
      </c>
      <c r="F139" s="20">
        <f t="shared" ref="F139:F146" si="36">F138</f>
        <v>4170.3500000000004</v>
      </c>
      <c r="G139" s="63">
        <f t="shared" si="35"/>
        <v>53046.852000000006</v>
      </c>
    </row>
    <row r="140" spans="2:7" x14ac:dyDescent="0.25">
      <c r="B140" s="125"/>
      <c r="C140" s="36">
        <v>224</v>
      </c>
      <c r="D140" s="22">
        <v>55</v>
      </c>
      <c r="E140" s="101">
        <f t="shared" si="34"/>
        <v>12320</v>
      </c>
      <c r="F140" s="20">
        <f t="shared" si="36"/>
        <v>4170.3500000000004</v>
      </c>
      <c r="G140" s="63">
        <f t="shared" si="35"/>
        <v>51378.712000000007</v>
      </c>
    </row>
    <row r="141" spans="2:7" x14ac:dyDescent="0.25">
      <c r="B141" s="125"/>
      <c r="C141" s="36">
        <v>105</v>
      </c>
      <c r="D141" s="22">
        <v>75</v>
      </c>
      <c r="E141" s="101">
        <f t="shared" si="34"/>
        <v>7875</v>
      </c>
      <c r="F141" s="20">
        <f t="shared" si="36"/>
        <v>4170.3500000000004</v>
      </c>
      <c r="G141" s="63">
        <f t="shared" si="35"/>
        <v>32841.506250000006</v>
      </c>
    </row>
    <row r="142" spans="2:7" x14ac:dyDescent="0.25">
      <c r="B142" s="125"/>
      <c r="C142" s="36">
        <v>980</v>
      </c>
      <c r="D142" s="22">
        <v>11</v>
      </c>
      <c r="E142" s="101">
        <f t="shared" si="34"/>
        <v>10780</v>
      </c>
      <c r="F142" s="20">
        <f t="shared" si="36"/>
        <v>4170.3500000000004</v>
      </c>
      <c r="G142" s="63">
        <f t="shared" si="35"/>
        <v>44956.373000000007</v>
      </c>
    </row>
    <row r="143" spans="2:7" x14ac:dyDescent="0.25">
      <c r="B143" s="125"/>
      <c r="C143" s="36">
        <v>18</v>
      </c>
      <c r="D143" s="22">
        <v>17</v>
      </c>
      <c r="E143" s="101">
        <f t="shared" si="34"/>
        <v>306</v>
      </c>
      <c r="F143" s="20">
        <f t="shared" si="36"/>
        <v>4170.3500000000004</v>
      </c>
      <c r="G143" s="63">
        <f t="shared" si="35"/>
        <v>1276.1271000000002</v>
      </c>
    </row>
    <row r="144" spans="2:7" x14ac:dyDescent="0.25">
      <c r="B144" s="125"/>
      <c r="C144" s="36">
        <v>12</v>
      </c>
      <c r="D144" s="22">
        <v>75</v>
      </c>
      <c r="E144" s="101">
        <f t="shared" si="34"/>
        <v>900</v>
      </c>
      <c r="F144" s="20">
        <f t="shared" si="36"/>
        <v>4170.3500000000004</v>
      </c>
      <c r="G144" s="63">
        <f t="shared" si="35"/>
        <v>3753.3150000000005</v>
      </c>
    </row>
    <row r="145" spans="2:7" x14ac:dyDescent="0.25">
      <c r="B145" s="125"/>
      <c r="C145" s="36">
        <v>190</v>
      </c>
      <c r="D145" s="22">
        <v>13</v>
      </c>
      <c r="E145" s="101">
        <f t="shared" si="34"/>
        <v>2470</v>
      </c>
      <c r="F145" s="20">
        <f t="shared" si="36"/>
        <v>4170.3500000000004</v>
      </c>
      <c r="G145" s="63">
        <f t="shared" si="35"/>
        <v>10300.764499999999</v>
      </c>
    </row>
    <row r="146" spans="2:7" x14ac:dyDescent="0.25">
      <c r="B146" s="126"/>
      <c r="C146" s="36">
        <v>272</v>
      </c>
      <c r="D146" s="22">
        <v>17</v>
      </c>
      <c r="E146" s="101">
        <f t="shared" si="34"/>
        <v>4624</v>
      </c>
      <c r="F146" s="20">
        <f t="shared" si="36"/>
        <v>4170.3500000000004</v>
      </c>
      <c r="G146" s="63">
        <f t="shared" si="35"/>
        <v>19283.698400000001</v>
      </c>
    </row>
    <row r="147" spans="2:7" x14ac:dyDescent="0.25">
      <c r="B147" s="122" t="s">
        <v>47</v>
      </c>
      <c r="C147" s="123"/>
      <c r="D147" s="123"/>
      <c r="E147" s="123"/>
      <c r="F147" s="127"/>
      <c r="G147" s="62">
        <f>SUM(G148:G160)</f>
        <v>521031.01795000007</v>
      </c>
    </row>
    <row r="148" spans="2:7" x14ac:dyDescent="0.25">
      <c r="B148" s="128" t="s">
        <v>47</v>
      </c>
      <c r="C148" s="52">
        <v>64</v>
      </c>
      <c r="D148" s="23">
        <v>74</v>
      </c>
      <c r="E148" s="103">
        <f>C148*D148</f>
        <v>4736</v>
      </c>
      <c r="F148" s="20">
        <f>F146</f>
        <v>4170.3500000000004</v>
      </c>
      <c r="G148" s="64">
        <f>(E148*F148)/1000</f>
        <v>19750.777600000001</v>
      </c>
    </row>
    <row r="149" spans="2:7" x14ac:dyDescent="0.25">
      <c r="B149" s="129"/>
      <c r="C149" s="52">
        <v>91</v>
      </c>
      <c r="D149" s="23">
        <v>60</v>
      </c>
      <c r="E149" s="103">
        <f t="shared" ref="E149:E160" si="37">C149*D149</f>
        <v>5460</v>
      </c>
      <c r="F149" s="20">
        <f>F148</f>
        <v>4170.3500000000004</v>
      </c>
      <c r="G149" s="64">
        <f t="shared" ref="G149:G160" si="38">(E149*F149)/1000</f>
        <v>22770.111000000004</v>
      </c>
    </row>
    <row r="150" spans="2:7" x14ac:dyDescent="0.25">
      <c r="B150" s="129"/>
      <c r="C150" s="52">
        <v>79</v>
      </c>
      <c r="D150" s="23">
        <v>50</v>
      </c>
      <c r="E150" s="103">
        <f t="shared" si="37"/>
        <v>3950</v>
      </c>
      <c r="F150" s="20">
        <f t="shared" ref="F150:F160" si="39">F149</f>
        <v>4170.3500000000004</v>
      </c>
      <c r="G150" s="64">
        <f t="shared" si="38"/>
        <v>16472.882500000003</v>
      </c>
    </row>
    <row r="151" spans="2:7" x14ac:dyDescent="0.25">
      <c r="B151" s="129"/>
      <c r="C151" s="52">
        <v>458</v>
      </c>
      <c r="D151" s="23">
        <v>41</v>
      </c>
      <c r="E151" s="103">
        <f t="shared" si="37"/>
        <v>18778</v>
      </c>
      <c r="F151" s="20">
        <f t="shared" si="39"/>
        <v>4170.3500000000004</v>
      </c>
      <c r="G151" s="64">
        <f t="shared" si="38"/>
        <v>78310.832300000009</v>
      </c>
    </row>
    <row r="152" spans="2:7" x14ac:dyDescent="0.25">
      <c r="B152" s="129"/>
      <c r="C152" s="52">
        <v>395</v>
      </c>
      <c r="D152" s="23">
        <v>34.5</v>
      </c>
      <c r="E152" s="103">
        <f t="shared" si="37"/>
        <v>13627.5</v>
      </c>
      <c r="F152" s="20">
        <f t="shared" si="39"/>
        <v>4170.3500000000004</v>
      </c>
      <c r="G152" s="64">
        <f t="shared" si="38"/>
        <v>56831.444625000011</v>
      </c>
    </row>
    <row r="153" spans="2:7" x14ac:dyDescent="0.25">
      <c r="B153" s="129"/>
      <c r="C153" s="52">
        <v>29</v>
      </c>
      <c r="D153" s="23">
        <v>28.5</v>
      </c>
      <c r="E153" s="103">
        <f t="shared" si="37"/>
        <v>826.5</v>
      </c>
      <c r="F153" s="20">
        <f t="shared" si="39"/>
        <v>4170.3500000000004</v>
      </c>
      <c r="G153" s="64">
        <f t="shared" si="38"/>
        <v>3446.7942750000002</v>
      </c>
    </row>
    <row r="154" spans="2:7" x14ac:dyDescent="0.25">
      <c r="B154" s="129"/>
      <c r="C154" s="52">
        <v>182</v>
      </c>
      <c r="D154" s="23">
        <v>25</v>
      </c>
      <c r="E154" s="103">
        <f t="shared" si="37"/>
        <v>4550</v>
      </c>
      <c r="F154" s="20">
        <f t="shared" si="39"/>
        <v>4170.3500000000004</v>
      </c>
      <c r="G154" s="64">
        <f t="shared" si="38"/>
        <v>18975.092499999999</v>
      </c>
    </row>
    <row r="155" spans="2:7" x14ac:dyDescent="0.25">
      <c r="B155" s="129"/>
      <c r="C155" s="52">
        <v>134</v>
      </c>
      <c r="D155" s="23">
        <v>20.5</v>
      </c>
      <c r="E155" s="103">
        <f t="shared" si="37"/>
        <v>2747</v>
      </c>
      <c r="F155" s="20">
        <f t="shared" si="39"/>
        <v>4170.3500000000004</v>
      </c>
      <c r="G155" s="64">
        <f t="shared" si="38"/>
        <v>11455.95145</v>
      </c>
    </row>
    <row r="156" spans="2:7" x14ac:dyDescent="0.25">
      <c r="B156" s="129"/>
      <c r="C156" s="52">
        <v>3270</v>
      </c>
      <c r="D156" s="23">
        <v>16.5</v>
      </c>
      <c r="E156" s="103">
        <f t="shared" si="37"/>
        <v>53955</v>
      </c>
      <c r="F156" s="20">
        <f t="shared" si="39"/>
        <v>4170.3500000000004</v>
      </c>
      <c r="G156" s="64">
        <f t="shared" si="38"/>
        <v>225011.23425000004</v>
      </c>
    </row>
    <row r="157" spans="2:7" x14ac:dyDescent="0.25">
      <c r="B157" s="129"/>
      <c r="C157" s="52">
        <v>9</v>
      </c>
      <c r="D157" s="23">
        <v>16</v>
      </c>
      <c r="E157" s="103">
        <f t="shared" si="37"/>
        <v>144</v>
      </c>
      <c r="F157" s="20">
        <f t="shared" si="39"/>
        <v>4170.3500000000004</v>
      </c>
      <c r="G157" s="64">
        <f t="shared" si="38"/>
        <v>600.53039999999999</v>
      </c>
    </row>
    <row r="158" spans="2:7" x14ac:dyDescent="0.25">
      <c r="B158" s="129"/>
      <c r="C158" s="52">
        <v>214</v>
      </c>
      <c r="D158" s="23">
        <v>20</v>
      </c>
      <c r="E158" s="103">
        <f t="shared" si="37"/>
        <v>4280</v>
      </c>
      <c r="F158" s="20">
        <f t="shared" si="39"/>
        <v>4170.3500000000004</v>
      </c>
      <c r="G158" s="64">
        <f t="shared" si="38"/>
        <v>17849.098000000002</v>
      </c>
    </row>
    <row r="159" spans="2:7" x14ac:dyDescent="0.25">
      <c r="B159" s="129"/>
      <c r="C159" s="52">
        <v>1006</v>
      </c>
      <c r="D159" s="23">
        <v>10.5</v>
      </c>
      <c r="E159" s="103">
        <f t="shared" si="37"/>
        <v>10563</v>
      </c>
      <c r="F159" s="20">
        <f t="shared" si="39"/>
        <v>4170.3500000000004</v>
      </c>
      <c r="G159" s="64">
        <f t="shared" si="38"/>
        <v>44051.407050000002</v>
      </c>
    </row>
    <row r="160" spans="2:7" x14ac:dyDescent="0.25">
      <c r="B160" s="130"/>
      <c r="C160" s="52">
        <v>11</v>
      </c>
      <c r="D160" s="23">
        <v>120</v>
      </c>
      <c r="E160" s="103">
        <f t="shared" si="37"/>
        <v>1320</v>
      </c>
      <c r="F160" s="20">
        <f t="shared" si="39"/>
        <v>4170.3500000000004</v>
      </c>
      <c r="G160" s="64">
        <f t="shared" si="38"/>
        <v>5504.862000000001</v>
      </c>
    </row>
    <row r="161" spans="2:7" x14ac:dyDescent="0.25">
      <c r="B161" s="121" t="s">
        <v>76</v>
      </c>
      <c r="C161" s="121"/>
      <c r="D161" s="121"/>
      <c r="E161" s="121"/>
      <c r="F161" s="121"/>
      <c r="G161" s="65">
        <f>G8+G21+G23+G25+G41+G47+G89+G135+G86</f>
        <v>387778.04613699997</v>
      </c>
    </row>
    <row r="163" spans="2:7" x14ac:dyDescent="0.25">
      <c r="B163" s="70" t="s">
        <v>79</v>
      </c>
    </row>
  </sheetData>
  <mergeCells count="24">
    <mergeCell ref="B25:F25"/>
    <mergeCell ref="B26:B27"/>
    <mergeCell ref="B29:B30"/>
    <mergeCell ref="B78:F78"/>
    <mergeCell ref="B48:B69"/>
    <mergeCell ref="B42:B44"/>
    <mergeCell ref="B41:F41"/>
    <mergeCell ref="A1:G1"/>
    <mergeCell ref="B2:G3"/>
    <mergeCell ref="B4:G5"/>
    <mergeCell ref="B8:F8"/>
    <mergeCell ref="B23:F23"/>
    <mergeCell ref="B9:B20"/>
    <mergeCell ref="B21:F21"/>
    <mergeCell ref="B47:F47"/>
    <mergeCell ref="B161:F161"/>
    <mergeCell ref="B135:F135"/>
    <mergeCell ref="B136:F136"/>
    <mergeCell ref="B137:B146"/>
    <mergeCell ref="B147:F147"/>
    <mergeCell ref="B148:B160"/>
    <mergeCell ref="B89:F89"/>
    <mergeCell ref="B70:B77"/>
    <mergeCell ref="B86:F86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C7" sqref="C7"/>
    </sheetView>
  </sheetViews>
  <sheetFormatPr defaultRowHeight="15" x14ac:dyDescent="0.25"/>
  <cols>
    <col min="1" max="1" width="8.7109375" customWidth="1"/>
    <col min="2" max="2" width="37.7109375" customWidth="1"/>
    <col min="3" max="3" width="43.85546875" style="6" customWidth="1"/>
    <col min="4" max="4" width="11.5703125" customWidth="1"/>
    <col min="6" max="6" width="13.7109375" customWidth="1"/>
    <col min="7" max="7" width="14.140625" customWidth="1"/>
    <col min="8" max="9" width="14.5703125" customWidth="1"/>
  </cols>
  <sheetData>
    <row r="1" spans="1:9" ht="15" customHeight="1" x14ac:dyDescent="0.25">
      <c r="A1" s="134" t="s">
        <v>72</v>
      </c>
      <c r="B1" s="134"/>
      <c r="C1" s="134"/>
      <c r="D1" s="24"/>
      <c r="E1" s="24"/>
      <c r="F1" s="24"/>
      <c r="G1" s="24"/>
      <c r="H1" s="24"/>
      <c r="I1" s="24"/>
    </row>
    <row r="2" spans="1:9" ht="15" customHeight="1" x14ac:dyDescent="0.25">
      <c r="A2" s="118" t="s">
        <v>48</v>
      </c>
      <c r="B2" s="118"/>
      <c r="C2" s="118"/>
      <c r="D2" s="25"/>
      <c r="E2" s="25"/>
      <c r="F2" s="25"/>
      <c r="G2" s="25"/>
      <c r="H2" s="25"/>
      <c r="I2" s="25"/>
    </row>
    <row r="3" spans="1:9" x14ac:dyDescent="0.25">
      <c r="A3" s="118"/>
      <c r="B3" s="118"/>
      <c r="C3" s="118"/>
      <c r="D3" s="25"/>
      <c r="E3" s="25"/>
      <c r="F3" s="25"/>
      <c r="G3" s="25"/>
      <c r="H3" s="25"/>
      <c r="I3" s="25"/>
    </row>
    <row r="4" spans="1:9" x14ac:dyDescent="0.25">
      <c r="A4" s="143" t="s">
        <v>70</v>
      </c>
      <c r="B4" s="143"/>
      <c r="C4" s="143"/>
      <c r="D4" s="26"/>
      <c r="E4" s="26"/>
      <c r="F4" s="26"/>
      <c r="G4" s="26"/>
      <c r="H4" s="26"/>
      <c r="I4" s="26"/>
    </row>
    <row r="5" spans="1:9" ht="15" customHeight="1" x14ac:dyDescent="0.25">
      <c r="A5" s="143"/>
      <c r="B5" s="143"/>
      <c r="C5" s="27"/>
      <c r="D5" s="27"/>
      <c r="E5" s="27"/>
      <c r="F5" s="27"/>
      <c r="G5" s="27"/>
      <c r="H5" s="27"/>
      <c r="I5" s="27"/>
    </row>
    <row r="6" spans="1:9" ht="23.25" customHeight="1" x14ac:dyDescent="0.25">
      <c r="A6" s="142" t="s">
        <v>49</v>
      </c>
      <c r="B6" s="142"/>
      <c r="C6" s="28">
        <v>983694</v>
      </c>
    </row>
    <row r="7" spans="1:9" ht="21" customHeight="1" x14ac:dyDescent="0.25">
      <c r="A7" s="141" t="s">
        <v>50</v>
      </c>
      <c r="B7" s="141"/>
      <c r="C7" s="29">
        <f>'Часове работа на системата'!C20</f>
        <v>4170.3500000000004</v>
      </c>
    </row>
    <row r="8" spans="1:9" ht="22.5" customHeight="1" x14ac:dyDescent="0.25">
      <c r="A8" s="142" t="s">
        <v>51</v>
      </c>
      <c r="B8" s="142"/>
      <c r="C8" s="28">
        <f>C6/C7</f>
        <v>235.87804380927258</v>
      </c>
    </row>
    <row r="9" spans="1:9" ht="24.75" customHeight="1" x14ac:dyDescent="0.25">
      <c r="A9" s="141" t="s">
        <v>52</v>
      </c>
      <c r="B9" s="141"/>
      <c r="C9" s="29">
        <v>4100</v>
      </c>
    </row>
    <row r="10" spans="1:9" ht="26.25" customHeight="1" x14ac:dyDescent="0.25">
      <c r="A10" s="142" t="s">
        <v>69</v>
      </c>
      <c r="B10" s="142"/>
      <c r="C10" s="28">
        <f>C7-C9</f>
        <v>70.350000000000364</v>
      </c>
    </row>
    <row r="11" spans="1:9" ht="31.5" customHeight="1" x14ac:dyDescent="0.25">
      <c r="A11" s="141" t="s">
        <v>80</v>
      </c>
      <c r="B11" s="141"/>
      <c r="C11" s="29">
        <f>C8*C10</f>
        <v>16594.020381982413</v>
      </c>
    </row>
    <row r="17" spans="4:8" customFormat="1" x14ac:dyDescent="0.25">
      <c r="D17" t="s">
        <v>53</v>
      </c>
    </row>
    <row r="18" spans="4:8" customFormat="1" x14ac:dyDescent="0.25">
      <c r="H18" t="s">
        <v>53</v>
      </c>
    </row>
  </sheetData>
  <mergeCells count="10">
    <mergeCell ref="A8:B8"/>
    <mergeCell ref="A9:B9"/>
    <mergeCell ref="A10:B10"/>
    <mergeCell ref="A11:B11"/>
    <mergeCell ref="A1:C1"/>
    <mergeCell ref="A2:C3"/>
    <mergeCell ref="A4:C4"/>
    <mergeCell ref="A5:B5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6" workbookViewId="0">
      <selection activeCell="C26" sqref="C26"/>
    </sheetView>
  </sheetViews>
  <sheetFormatPr defaultRowHeight="15" x14ac:dyDescent="0.25"/>
  <cols>
    <col min="1" max="1" width="3.7109375" customWidth="1"/>
    <col min="2" max="2" width="56.28515625" customWidth="1"/>
    <col min="3" max="3" width="9.140625" style="53"/>
    <col min="4" max="4" width="12.5703125" customWidth="1"/>
    <col min="5" max="5" width="15.42578125" customWidth="1"/>
    <col min="6" max="6" width="15" customWidth="1"/>
    <col min="7" max="7" width="15.28515625" style="66" customWidth="1"/>
    <col min="8" max="8" width="26.140625" customWidth="1"/>
  </cols>
  <sheetData>
    <row r="1" spans="1:7" x14ac:dyDescent="0.25">
      <c r="A1" s="134" t="s">
        <v>65</v>
      </c>
      <c r="B1" s="134"/>
      <c r="C1" s="134"/>
      <c r="D1" s="134"/>
      <c r="E1" s="134"/>
      <c r="F1" s="134"/>
      <c r="G1" s="134"/>
    </row>
    <row r="2" spans="1:7" ht="32.25" customHeight="1" x14ac:dyDescent="0.25">
      <c r="A2" s="115" t="s">
        <v>48</v>
      </c>
      <c r="B2" s="115"/>
      <c r="C2" s="115"/>
      <c r="D2" s="115"/>
      <c r="E2" s="115"/>
      <c r="F2" s="115"/>
      <c r="G2" s="115"/>
    </row>
    <row r="3" spans="1:7" x14ac:dyDescent="0.25">
      <c r="A3" s="135" t="s">
        <v>67</v>
      </c>
      <c r="B3" s="135"/>
      <c r="C3" s="135"/>
      <c r="D3" s="135"/>
      <c r="E3" s="135"/>
      <c r="F3" s="135"/>
      <c r="G3" s="135"/>
    </row>
    <row r="4" spans="1:7" x14ac:dyDescent="0.25">
      <c r="A4" s="135"/>
      <c r="B4" s="135"/>
      <c r="C4" s="135"/>
      <c r="D4" s="135"/>
      <c r="E4" s="135"/>
      <c r="F4" s="135"/>
      <c r="G4" s="135"/>
    </row>
    <row r="6" spans="1:7" ht="45" x14ac:dyDescent="0.25">
      <c r="B6" s="5" t="s">
        <v>0</v>
      </c>
      <c r="C6" s="5" t="s">
        <v>40</v>
      </c>
      <c r="D6" s="5" t="s">
        <v>77</v>
      </c>
      <c r="E6" s="5" t="s">
        <v>87</v>
      </c>
      <c r="F6" s="5" t="s">
        <v>75</v>
      </c>
      <c r="G6" s="54" t="s">
        <v>76</v>
      </c>
    </row>
    <row r="7" spans="1:7" ht="15.75" x14ac:dyDescent="0.25">
      <c r="B7" s="145" t="s">
        <v>38</v>
      </c>
      <c r="C7" s="146"/>
      <c r="D7" s="146"/>
      <c r="E7" s="146"/>
      <c r="F7" s="147"/>
      <c r="G7" s="69">
        <f>SUM(G8:G23)</f>
        <v>25029.362649999999</v>
      </c>
    </row>
    <row r="8" spans="1:7" x14ac:dyDescent="0.25">
      <c r="B8" s="21" t="s">
        <v>41</v>
      </c>
      <c r="C8" s="44">
        <v>4</v>
      </c>
      <c r="D8" s="12">
        <v>10</v>
      </c>
      <c r="E8" s="12">
        <f>C8*D8</f>
        <v>40</v>
      </c>
      <c r="F8" s="16">
        <f>'Часове работа на системата'!C20</f>
        <v>4170.3500000000004</v>
      </c>
      <c r="G8" s="56">
        <f>(E8*F8)/1000</f>
        <v>166.81399999999999</v>
      </c>
    </row>
    <row r="9" spans="1:7" ht="30" customHeight="1" x14ac:dyDescent="0.25">
      <c r="B9" s="21" t="s">
        <v>42</v>
      </c>
      <c r="C9" s="44">
        <v>10</v>
      </c>
      <c r="D9" s="12">
        <v>20</v>
      </c>
      <c r="E9" s="12">
        <f t="shared" ref="E9:E21" si="0">C9*D9</f>
        <v>200</v>
      </c>
      <c r="F9" s="16">
        <f>F8</f>
        <v>4170.3500000000004</v>
      </c>
      <c r="G9" s="56">
        <f t="shared" ref="G9" si="1">(E9*F9)/1000</f>
        <v>834.07000000000016</v>
      </c>
    </row>
    <row r="10" spans="1:7" ht="30" customHeight="1" x14ac:dyDescent="0.25">
      <c r="B10" s="9" t="s">
        <v>130</v>
      </c>
      <c r="C10" s="45">
        <v>36</v>
      </c>
      <c r="D10" s="15">
        <v>10</v>
      </c>
      <c r="E10" s="106">
        <f t="shared" si="0"/>
        <v>360</v>
      </c>
      <c r="F10" s="16">
        <f t="shared" ref="F10:F21" si="2">F9</f>
        <v>4170.3500000000004</v>
      </c>
      <c r="G10" s="56">
        <f t="shared" ref="G10:G21" si="3">(E10*F10)/1000</f>
        <v>1501.3260000000002</v>
      </c>
    </row>
    <row r="11" spans="1:7" ht="30" customHeight="1" x14ac:dyDescent="0.25">
      <c r="B11" s="9" t="s">
        <v>131</v>
      </c>
      <c r="C11" s="45">
        <v>38</v>
      </c>
      <c r="D11" s="15">
        <v>12</v>
      </c>
      <c r="E11" s="106">
        <f t="shared" si="0"/>
        <v>456</v>
      </c>
      <c r="F11" s="16">
        <f t="shared" si="2"/>
        <v>4170.3500000000004</v>
      </c>
      <c r="G11" s="56">
        <f t="shared" si="3"/>
        <v>1901.6796000000002</v>
      </c>
    </row>
    <row r="12" spans="1:7" ht="30" customHeight="1" x14ac:dyDescent="0.25">
      <c r="B12" s="105" t="s">
        <v>132</v>
      </c>
      <c r="C12" s="45">
        <v>14</v>
      </c>
      <c r="D12" s="15">
        <v>40</v>
      </c>
      <c r="E12" s="106">
        <f t="shared" si="0"/>
        <v>560</v>
      </c>
      <c r="F12" s="16">
        <f t="shared" si="2"/>
        <v>4170.3500000000004</v>
      </c>
      <c r="G12" s="56">
        <f t="shared" si="3"/>
        <v>2335.3960000000002</v>
      </c>
    </row>
    <row r="13" spans="1:7" ht="30" customHeight="1" x14ac:dyDescent="0.25">
      <c r="B13" s="105" t="s">
        <v>133</v>
      </c>
      <c r="C13" s="45">
        <v>6</v>
      </c>
      <c r="D13" s="15">
        <v>40</v>
      </c>
      <c r="E13" s="106">
        <f t="shared" si="0"/>
        <v>240</v>
      </c>
      <c r="F13" s="16">
        <f t="shared" si="2"/>
        <v>4170.3500000000004</v>
      </c>
      <c r="G13" s="56">
        <f t="shared" si="3"/>
        <v>1000.8840000000001</v>
      </c>
    </row>
    <row r="14" spans="1:7" ht="30" customHeight="1" x14ac:dyDescent="0.25">
      <c r="B14" s="105" t="s">
        <v>134</v>
      </c>
      <c r="C14" s="45">
        <v>12</v>
      </c>
      <c r="D14" s="15">
        <v>10</v>
      </c>
      <c r="E14" s="106">
        <f t="shared" si="0"/>
        <v>120</v>
      </c>
      <c r="F14" s="16">
        <f t="shared" si="2"/>
        <v>4170.3500000000004</v>
      </c>
      <c r="G14" s="56">
        <f t="shared" si="3"/>
        <v>500.44200000000006</v>
      </c>
    </row>
    <row r="15" spans="1:7" ht="30" customHeight="1" x14ac:dyDescent="0.25">
      <c r="B15" s="9" t="s">
        <v>135</v>
      </c>
      <c r="C15" s="45">
        <v>5</v>
      </c>
      <c r="D15" s="15">
        <v>30</v>
      </c>
      <c r="E15" s="106">
        <f t="shared" si="0"/>
        <v>150</v>
      </c>
      <c r="F15" s="16">
        <f t="shared" si="2"/>
        <v>4170.3500000000004</v>
      </c>
      <c r="G15" s="56">
        <f t="shared" si="3"/>
        <v>625.55250000000001</v>
      </c>
    </row>
    <row r="16" spans="1:7" ht="30" customHeight="1" x14ac:dyDescent="0.25">
      <c r="B16" s="9" t="s">
        <v>136</v>
      </c>
      <c r="C16" s="45">
        <v>5</v>
      </c>
      <c r="D16" s="15">
        <v>10</v>
      </c>
      <c r="E16" s="106">
        <f t="shared" si="0"/>
        <v>50</v>
      </c>
      <c r="F16" s="16">
        <f t="shared" si="2"/>
        <v>4170.3500000000004</v>
      </c>
      <c r="G16" s="56">
        <f t="shared" si="3"/>
        <v>208.51750000000004</v>
      </c>
    </row>
    <row r="17" spans="2:8" ht="30" customHeight="1" x14ac:dyDescent="0.25">
      <c r="B17" s="9" t="s">
        <v>137</v>
      </c>
      <c r="C17" s="45">
        <v>12</v>
      </c>
      <c r="D17" s="15">
        <v>40</v>
      </c>
      <c r="E17" s="106">
        <f t="shared" si="0"/>
        <v>480</v>
      </c>
      <c r="F17" s="16">
        <f t="shared" si="2"/>
        <v>4170.3500000000004</v>
      </c>
      <c r="G17" s="56">
        <f t="shared" si="3"/>
        <v>2001.7680000000003</v>
      </c>
    </row>
    <row r="18" spans="2:8" ht="30" customHeight="1" x14ac:dyDescent="0.25">
      <c r="B18" s="9" t="s">
        <v>138</v>
      </c>
      <c r="C18" s="45">
        <v>5</v>
      </c>
      <c r="D18" s="15">
        <v>40</v>
      </c>
      <c r="E18" s="106">
        <f t="shared" si="0"/>
        <v>200</v>
      </c>
      <c r="F18" s="16">
        <f t="shared" si="2"/>
        <v>4170.3500000000004</v>
      </c>
      <c r="G18" s="56">
        <f t="shared" si="3"/>
        <v>834.07000000000016</v>
      </c>
    </row>
    <row r="19" spans="2:8" ht="30" customHeight="1" x14ac:dyDescent="0.25">
      <c r="B19" s="9" t="s">
        <v>139</v>
      </c>
      <c r="C19" s="45">
        <v>6</v>
      </c>
      <c r="D19" s="15">
        <v>40</v>
      </c>
      <c r="E19" s="106">
        <f t="shared" si="0"/>
        <v>240</v>
      </c>
      <c r="F19" s="16">
        <f t="shared" si="2"/>
        <v>4170.3500000000004</v>
      </c>
      <c r="G19" s="56">
        <f t="shared" si="3"/>
        <v>1000.8840000000001</v>
      </c>
    </row>
    <row r="20" spans="2:8" ht="30" customHeight="1" x14ac:dyDescent="0.25">
      <c r="B20" s="9" t="s">
        <v>140</v>
      </c>
      <c r="C20" s="45">
        <v>18</v>
      </c>
      <c r="D20" s="15">
        <v>62</v>
      </c>
      <c r="E20" s="106">
        <f t="shared" si="0"/>
        <v>1116</v>
      </c>
      <c r="F20" s="16">
        <f t="shared" si="2"/>
        <v>4170.3500000000004</v>
      </c>
      <c r="G20" s="56">
        <f t="shared" si="3"/>
        <v>4654.1106000000009</v>
      </c>
    </row>
    <row r="21" spans="2:8" ht="30" customHeight="1" x14ac:dyDescent="0.25">
      <c r="B21" s="9" t="s">
        <v>141</v>
      </c>
      <c r="C21" s="45">
        <v>9</v>
      </c>
      <c r="D21" s="15">
        <v>95</v>
      </c>
      <c r="E21" s="106">
        <f t="shared" si="0"/>
        <v>855</v>
      </c>
      <c r="F21" s="16">
        <f t="shared" si="2"/>
        <v>4170.3500000000004</v>
      </c>
      <c r="G21" s="56">
        <f t="shared" si="3"/>
        <v>3565.6492500000004</v>
      </c>
    </row>
    <row r="22" spans="2:8" ht="30" customHeight="1" x14ac:dyDescent="0.25">
      <c r="B22" s="78" t="s">
        <v>93</v>
      </c>
      <c r="C22" s="44">
        <v>32</v>
      </c>
      <c r="D22" s="12">
        <v>25</v>
      </c>
      <c r="E22" s="12">
        <f t="shared" ref="E22" si="4">C22*D22</f>
        <v>800</v>
      </c>
      <c r="F22" s="16">
        <f>F9</f>
        <v>4170.3500000000004</v>
      </c>
      <c r="G22" s="56">
        <f t="shared" ref="G22" si="5">(E22*F22)/1000</f>
        <v>3336.2800000000007</v>
      </c>
    </row>
    <row r="23" spans="2:8" ht="46.5" customHeight="1" x14ac:dyDescent="0.25">
      <c r="B23" s="90" t="s">
        <v>142</v>
      </c>
      <c r="C23" s="45">
        <v>6</v>
      </c>
      <c r="D23" s="15">
        <v>40</v>
      </c>
      <c r="E23" s="15">
        <f t="shared" ref="E23" si="6">C23*D23</f>
        <v>240</v>
      </c>
      <c r="F23" s="88">
        <v>2341.33</v>
      </c>
      <c r="G23" s="89">
        <f t="shared" ref="G23" si="7">(E23*F23)/1000</f>
        <v>561.91919999999993</v>
      </c>
      <c r="H23" s="94"/>
    </row>
    <row r="24" spans="2:8" ht="15.75" x14ac:dyDescent="0.25">
      <c r="B24" s="145" t="s">
        <v>39</v>
      </c>
      <c r="C24" s="146"/>
      <c r="D24" s="146"/>
      <c r="E24" s="146"/>
      <c r="F24" s="147"/>
      <c r="G24" s="69">
        <f>SUM(G25:G26)</f>
        <v>3981.5028000000002</v>
      </c>
    </row>
    <row r="25" spans="2:8" ht="45" x14ac:dyDescent="0.25">
      <c r="B25" s="1" t="s">
        <v>68</v>
      </c>
      <c r="C25" s="68">
        <v>57</v>
      </c>
      <c r="D25" s="4">
        <v>40</v>
      </c>
      <c r="E25" s="14">
        <f>C25*D25</f>
        <v>2280</v>
      </c>
      <c r="F25" s="16"/>
      <c r="G25" s="67">
        <f>E25</f>
        <v>2280</v>
      </c>
    </row>
    <row r="26" spans="2:8" x14ac:dyDescent="0.25">
      <c r="B26" s="81" t="s">
        <v>94</v>
      </c>
      <c r="C26" s="68">
        <v>24</v>
      </c>
      <c r="D26" s="4">
        <v>17</v>
      </c>
      <c r="E26" s="14">
        <f>C26*D26</f>
        <v>408</v>
      </c>
      <c r="F26" s="4">
        <f>F21</f>
        <v>4170.3500000000004</v>
      </c>
      <c r="G26" s="67">
        <f>(E26*F26)/1000</f>
        <v>1701.5028</v>
      </c>
    </row>
    <row r="27" spans="2:8" x14ac:dyDescent="0.25">
      <c r="B27" s="121" t="s">
        <v>81</v>
      </c>
      <c r="C27" s="121"/>
      <c r="D27" s="121"/>
      <c r="E27" s="121"/>
      <c r="F27" s="121"/>
      <c r="G27" s="65">
        <f>G7+G24</f>
        <v>29010.865449999998</v>
      </c>
    </row>
    <row r="30" spans="2:8" ht="52.5" customHeight="1" x14ac:dyDescent="0.25">
      <c r="B30" s="144" t="s">
        <v>78</v>
      </c>
      <c r="C30" s="144"/>
      <c r="D30" s="144"/>
      <c r="E30" s="144"/>
      <c r="F30" s="144"/>
      <c r="G30" s="144"/>
    </row>
    <row r="32" spans="2:8" x14ac:dyDescent="0.25">
      <c r="C32"/>
      <c r="G32"/>
    </row>
    <row r="33" spans="3:7" x14ac:dyDescent="0.25">
      <c r="C33"/>
      <c r="G33"/>
    </row>
    <row r="34" spans="3:7" x14ac:dyDescent="0.25">
      <c r="C34"/>
      <c r="G34"/>
    </row>
    <row r="35" spans="3:7" x14ac:dyDescent="0.25">
      <c r="C35"/>
      <c r="G35"/>
    </row>
    <row r="36" spans="3:7" x14ac:dyDescent="0.25">
      <c r="C36"/>
      <c r="G36"/>
    </row>
  </sheetData>
  <mergeCells count="7">
    <mergeCell ref="A1:G1"/>
    <mergeCell ref="A2:G2"/>
    <mergeCell ref="A3:G4"/>
    <mergeCell ref="B30:G30"/>
    <mergeCell ref="B7:F7"/>
    <mergeCell ref="B24:F24"/>
    <mergeCell ref="B27:F2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Обобщена информация</vt:lpstr>
      <vt:lpstr>Часове работа на системата</vt:lpstr>
      <vt:lpstr>Добавени консуматори</vt:lpstr>
      <vt:lpstr>Допълнителни часове работа </vt:lpstr>
      <vt:lpstr>Премахнати консуматори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Стилияна Иванова</dc:creator>
  <cp:lastModifiedBy>Hp</cp:lastModifiedBy>
  <cp:lastPrinted>2026-06-04T18:27:46Z</cp:lastPrinted>
  <dcterms:created xsi:type="dcterms:W3CDTF">2023-07-05T05:06:46Z</dcterms:created>
  <dcterms:modified xsi:type="dcterms:W3CDTF">2026-06-20T04:43:08Z</dcterms:modified>
</cp:coreProperties>
</file>